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codeName="ThisWorkbook" autoCompressPictures="0"/>
  <mc:AlternateContent xmlns:mc="http://schemas.openxmlformats.org/markup-compatibility/2006">
    <mc:Choice Requires="x15">
      <x15ac:absPath xmlns:x15ac="http://schemas.microsoft.com/office/spreadsheetml/2010/11/ac" url="/Users/matthias/Dropbox/Research/shared/Switch-Hawaii/data/Generator Info/"/>
    </mc:Choice>
  </mc:AlternateContent>
  <xr:revisionPtr revIDLastSave="0" documentId="13_ncr:1_{C217186D-5B43-0B40-912F-4ED31E10B547}" xr6:coauthVersionLast="45" xr6:coauthVersionMax="45" xr10:uidLastSave="{00000000-0000-0000-0000-000000000000}"/>
  <bookViews>
    <workbookView xWindow="60" yWindow="660" windowWidth="28800" windowHeight="16640" tabRatio="500" activeTab="7" xr2:uid="{00000000-000D-0000-FFFF-FFFF00000000}"/>
  </bookViews>
  <sheets>
    <sheet name="info" sheetId="1" r:id="rId1"/>
    <sheet name="annual costs" sheetId="8" r:id="rId2"/>
    <sheet name="PSIP costs" sheetId="2" r:id="rId3"/>
    <sheet name="PSIP storage" sheetId="3" r:id="rId4"/>
    <sheet name="sales" sheetId="4" r:id="rId5"/>
    <sheet name="DistPV" sheetId="5" r:id="rId6"/>
    <sheet name="heat rates" sheetId="6" r:id="rId7"/>
    <sheet name="ATB" sheetId="7" r:id="rId8"/>
  </sheets>
  <externalReferences>
    <externalReference r:id="rId9"/>
  </externalReferences>
  <definedNames>
    <definedName name="atb_base_year">ATB!$C$3</definedName>
    <definedName name="cost_base_years">'annual costs'!$A$3:$AN$5</definedName>
    <definedName name="inflation_rate">'PSIP costs'!$B$4</definedName>
    <definedName name="non_renewable_project_info">info!$A$53:$E$63</definedName>
    <definedName name="o_m_base_year">'annual costs'!#REF!</definedName>
    <definedName name="part_load_fuel_consumption">'heat rates'!$A$2:$C$13</definedName>
    <definedName name="psip_base_year">'PSIP costs'!$B$5</definedName>
    <definedName name="sales_forecast">sales!$A$1:$F$31</definedName>
    <definedName name="spur_line_cost_per_mw_km">info!$A$67</definedName>
    <definedName name="technology_cap_cost">'annual costs'!$A$8:$AN$43</definedName>
    <definedName name="technology_cap_cost_energy">'annual costs'!$A$84:$N$119</definedName>
    <definedName name="technology_fixed_o_m">'annual costs'!$A$46:$AN$81</definedName>
    <definedName name="technology_info">info!$A$5:$U$44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102" i="7" l="1" a="1"/>
  <c r="D102" i="7" s="1"/>
  <c r="E102" i="7" a="1"/>
  <c r="E102" i="7" s="1"/>
  <c r="D114" i="7" a="1"/>
  <c r="D114" i="7" s="1"/>
  <c r="D141" i="7" a="1"/>
  <c r="D141" i="7" s="1"/>
  <c r="D49" i="7"/>
  <c r="D50" i="7"/>
  <c r="E49" i="7" a="1"/>
  <c r="E49" i="7" s="1"/>
  <c r="E50" i="7" a="1"/>
  <c r="E50" i="7" s="1"/>
  <c r="E48" i="7" a="1"/>
  <c r="E48" i="7" s="1"/>
  <c r="D48" i="7" s="1"/>
  <c r="D77" i="7"/>
  <c r="D76" i="7"/>
  <c r="D75" i="7"/>
  <c r="E76" i="7"/>
  <c r="F76" i="7"/>
  <c r="G76" i="7"/>
  <c r="H76" i="7"/>
  <c r="I76" i="7"/>
  <c r="J76" i="7"/>
  <c r="K76" i="7"/>
  <c r="L76" i="7"/>
  <c r="M76" i="7"/>
  <c r="N76" i="7"/>
  <c r="O76" i="7"/>
  <c r="P76" i="7"/>
  <c r="Q76" i="7"/>
  <c r="R76" i="7"/>
  <c r="S76" i="7"/>
  <c r="T76" i="7"/>
  <c r="U76" i="7"/>
  <c r="V76" i="7"/>
  <c r="W76" i="7"/>
  <c r="X76" i="7"/>
  <c r="Y76" i="7"/>
  <c r="Z76" i="7"/>
  <c r="AA76" i="7"/>
  <c r="AB76" i="7"/>
  <c r="AC76" i="7"/>
  <c r="AD76" i="7"/>
  <c r="AE76" i="7"/>
  <c r="AF76" i="7"/>
  <c r="AG76" i="7"/>
  <c r="AH76" i="7"/>
  <c r="AI76" i="7"/>
  <c r="AJ76" i="7"/>
  <c r="AK76" i="7"/>
  <c r="E77" i="7"/>
  <c r="F77" i="7"/>
  <c r="G77" i="7"/>
  <c r="H77" i="7"/>
  <c r="I77" i="7"/>
  <c r="J77" i="7"/>
  <c r="K77" i="7"/>
  <c r="L77" i="7"/>
  <c r="M77" i="7"/>
  <c r="N77" i="7"/>
  <c r="O77" i="7"/>
  <c r="P77" i="7"/>
  <c r="Q77" i="7"/>
  <c r="R77" i="7"/>
  <c r="S77" i="7"/>
  <c r="T77" i="7"/>
  <c r="U77" i="7"/>
  <c r="V77" i="7"/>
  <c r="W77" i="7"/>
  <c r="X77" i="7"/>
  <c r="Y77" i="7"/>
  <c r="Z77" i="7"/>
  <c r="AA77" i="7"/>
  <c r="AB77" i="7"/>
  <c r="AC77" i="7"/>
  <c r="AD77" i="7"/>
  <c r="AE77" i="7"/>
  <c r="AF77" i="7"/>
  <c r="AG77" i="7"/>
  <c r="AH77" i="7"/>
  <c r="AI77" i="7"/>
  <c r="AJ77" i="7"/>
  <c r="AK77"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J75" i="7"/>
  <c r="AK75" i="7"/>
  <c r="E75" i="7"/>
  <c r="A10" i="8" l="1" a="1"/>
  <c r="A10" i="8" s="1"/>
  <c r="B8" i="8"/>
  <c r="B3" i="8" s="1"/>
  <c r="AR4" i="8"/>
  <c r="AS4" i="8" s="1"/>
  <c r="A41" i="8" l="1"/>
  <c r="A33" i="8"/>
  <c r="A25" i="8"/>
  <c r="A17" i="8"/>
  <c r="A40" i="8"/>
  <c r="A32" i="8"/>
  <c r="A24" i="8"/>
  <c r="A39" i="8"/>
  <c r="A12" i="8"/>
  <c r="A16" i="8"/>
  <c r="A31" i="8"/>
  <c r="A23" i="8"/>
  <c r="A15" i="8"/>
  <c r="A38" i="8"/>
  <c r="A30" i="8"/>
  <c r="A22" i="8"/>
  <c r="A14" i="8"/>
  <c r="A37" i="8"/>
  <c r="A29" i="8"/>
  <c r="A21" i="8"/>
  <c r="A13" i="8"/>
  <c r="A36" i="8"/>
  <c r="A28" i="8"/>
  <c r="A20" i="8"/>
  <c r="A43" i="8"/>
  <c r="A35" i="8"/>
  <c r="A27" i="8"/>
  <c r="A19" i="8"/>
  <c r="A11" i="8"/>
  <c r="A42" i="8"/>
  <c r="A34" i="8"/>
  <c r="A26" i="8"/>
  <c r="A18" i="8"/>
  <c r="D13" i="7"/>
  <c r="D14" i="7" s="1"/>
  <c r="E13" i="7"/>
  <c r="E14" i="7" s="1"/>
  <c r="C13" i="7"/>
  <c r="C14" i="7" s="1"/>
  <c r="I13" i="1"/>
  <c r="I14" i="1"/>
  <c r="I15" i="1"/>
  <c r="I16" i="1"/>
  <c r="I12" i="1"/>
  <c r="AK38" i="7" l="1"/>
  <c r="AJ38" i="7"/>
  <c r="AI38" i="7"/>
  <c r="AH38" i="7"/>
  <c r="AG38" i="7"/>
  <c r="AF38" i="7"/>
  <c r="AE38" i="7"/>
  <c r="AD38" i="7"/>
  <c r="AD41" i="7" s="1"/>
  <c r="AC38" i="7"/>
  <c r="AB38" i="7"/>
  <c r="AA38" i="7"/>
  <c r="Z38" i="7"/>
  <c r="Y38" i="7"/>
  <c r="X38" i="7"/>
  <c r="W38" i="7"/>
  <c r="V38" i="7"/>
  <c r="V44" i="7" s="1"/>
  <c r="U38" i="7"/>
  <c r="T38" i="7"/>
  <c r="S38" i="7"/>
  <c r="R38" i="7"/>
  <c r="Q38" i="7"/>
  <c r="P38" i="7"/>
  <c r="O38" i="7"/>
  <c r="N38" i="7"/>
  <c r="N44" i="7" s="1"/>
  <c r="M38" i="7"/>
  <c r="L38" i="7"/>
  <c r="K38" i="7"/>
  <c r="J38" i="7"/>
  <c r="I38" i="7"/>
  <c r="H38" i="7"/>
  <c r="G38" i="7"/>
  <c r="F38" i="7"/>
  <c r="F44" i="7" s="1"/>
  <c r="E38" i="7"/>
  <c r="D38" i="7" s="1"/>
  <c r="AK37" i="7"/>
  <c r="AJ37" i="7"/>
  <c r="AJ40" i="7" s="1"/>
  <c r="AI37" i="7"/>
  <c r="AH37" i="7"/>
  <c r="AG37" i="7"/>
  <c r="AF37" i="7"/>
  <c r="AF40" i="7" s="1"/>
  <c r="AE37" i="7"/>
  <c r="AD37" i="7"/>
  <c r="AC37" i="7"/>
  <c r="AB37" i="7"/>
  <c r="AA37" i="7"/>
  <c r="Z37" i="7"/>
  <c r="Y37" i="7"/>
  <c r="X37" i="7"/>
  <c r="W37" i="7"/>
  <c r="V37" i="7"/>
  <c r="U37" i="7"/>
  <c r="T37" i="7"/>
  <c r="T43" i="7" s="1"/>
  <c r="S37" i="7"/>
  <c r="R37" i="7"/>
  <c r="Q37" i="7"/>
  <c r="P37" i="7"/>
  <c r="O37" i="7"/>
  <c r="N37" i="7"/>
  <c r="M37" i="7"/>
  <c r="L37" i="7"/>
  <c r="K37" i="7"/>
  <c r="J37" i="7"/>
  <c r="I37" i="7"/>
  <c r="I43" i="7" s="1"/>
  <c r="H37" i="7"/>
  <c r="H43" i="7" s="1"/>
  <c r="G37" i="7"/>
  <c r="F37" i="7"/>
  <c r="E37" i="7"/>
  <c r="AK36" i="7"/>
  <c r="AK42" i="7" s="1"/>
  <c r="AJ36" i="7"/>
  <c r="AI36" i="7"/>
  <c r="AH36" i="7"/>
  <c r="AG36" i="7"/>
  <c r="AF36" i="7"/>
  <c r="AE36" i="7"/>
  <c r="AE42" i="7" s="1"/>
  <c r="AD36" i="7"/>
  <c r="AC36" i="7"/>
  <c r="AC39" i="7" s="1"/>
  <c r="AB36" i="7"/>
  <c r="AA36" i="7"/>
  <c r="Z36" i="7"/>
  <c r="Y36" i="7"/>
  <c r="X36" i="7"/>
  <c r="W36" i="7"/>
  <c r="W42" i="7" s="1"/>
  <c r="V36" i="7"/>
  <c r="U36" i="7"/>
  <c r="U39" i="7" s="1"/>
  <c r="T36" i="7"/>
  <c r="S36" i="7"/>
  <c r="S42" i="7" s="1"/>
  <c r="R36" i="7"/>
  <c r="Q36" i="7"/>
  <c r="P36" i="7"/>
  <c r="O36" i="7"/>
  <c r="O42" i="7" s="1"/>
  <c r="N36" i="7"/>
  <c r="M36" i="7"/>
  <c r="M42" i="7" s="1"/>
  <c r="L36" i="7"/>
  <c r="K36" i="7"/>
  <c r="J36" i="7"/>
  <c r="I36" i="7"/>
  <c r="H36" i="7"/>
  <c r="G36" i="7"/>
  <c r="G42" i="7" s="1"/>
  <c r="F36" i="7"/>
  <c r="E36" i="7"/>
  <c r="E39" i="7" s="1"/>
  <c r="C85" i="7"/>
  <c r="A63" i="7"/>
  <c r="A90" i="7" s="1"/>
  <c r="A66" i="7"/>
  <c r="A93" i="7" s="1"/>
  <c r="A69" i="7"/>
  <c r="A96" i="7" s="1"/>
  <c r="A72" i="7"/>
  <c r="A99" i="7" s="1"/>
  <c r="A60" i="7"/>
  <c r="A87" i="7" s="1"/>
  <c r="A31" i="7"/>
  <c r="A32" i="7" s="1"/>
  <c r="A71" i="7" s="1"/>
  <c r="A98" i="7" s="1"/>
  <c r="A28" i="7"/>
  <c r="A29" i="7" s="1"/>
  <c r="A68" i="7" s="1"/>
  <c r="A95" i="7" s="1"/>
  <c r="A25" i="7"/>
  <c r="A26" i="7" s="1"/>
  <c r="A65" i="7" s="1"/>
  <c r="A92" i="7" s="1"/>
  <c r="A22" i="7"/>
  <c r="A23" i="7" s="1"/>
  <c r="A62" i="7" s="1"/>
  <c r="A89" i="7" s="1"/>
  <c r="AK140" i="7"/>
  <c r="AK113" i="7"/>
  <c r="AK86" i="7"/>
  <c r="AK59" i="7"/>
  <c r="D59" i="7"/>
  <c r="AK47" i="7"/>
  <c r="AE39" i="7" l="1"/>
  <c r="R43" i="7"/>
  <c r="D36" i="7"/>
  <c r="J41" i="7"/>
  <c r="R41" i="7"/>
  <c r="Z44" i="7"/>
  <c r="AH44" i="7"/>
  <c r="AC42" i="7"/>
  <c r="AI44" i="7"/>
  <c r="M41" i="7"/>
  <c r="AA41" i="7"/>
  <c r="F42" i="7"/>
  <c r="N39" i="7"/>
  <c r="V42" i="7"/>
  <c r="AD42" i="7"/>
  <c r="U42" i="7"/>
  <c r="F41" i="7"/>
  <c r="F40" i="7"/>
  <c r="S40" i="7"/>
  <c r="AC44" i="7"/>
  <c r="P42" i="7"/>
  <c r="O39" i="7"/>
  <c r="S41" i="7"/>
  <c r="G39" i="7"/>
  <c r="M39" i="7"/>
  <c r="K41" i="7"/>
  <c r="M43" i="7"/>
  <c r="E42" i="7"/>
  <c r="E40" i="7"/>
  <c r="H42" i="7"/>
  <c r="P39" i="7"/>
  <c r="X39" i="7"/>
  <c r="AF42" i="7"/>
  <c r="W44" i="7"/>
  <c r="AC43" i="7"/>
  <c r="AK39" i="7"/>
  <c r="K44" i="7"/>
  <c r="AJ43" i="7"/>
  <c r="AB43" i="7"/>
  <c r="T40" i="7"/>
  <c r="L40" i="7"/>
  <c r="AK43" i="7"/>
  <c r="AB44" i="7"/>
  <c r="AI42" i="7"/>
  <c r="M40" i="7"/>
  <c r="L43" i="7"/>
  <c r="E43" i="7"/>
  <c r="AK40" i="7"/>
  <c r="R44" i="7"/>
  <c r="N42" i="7"/>
  <c r="AB40" i="7"/>
  <c r="W39" i="7"/>
  <c r="AH41" i="7"/>
  <c r="U43" i="7"/>
  <c r="AD39" i="7"/>
  <c r="AC40" i="7"/>
  <c r="V39" i="7"/>
  <c r="F39" i="7"/>
  <c r="AA44" i="7"/>
  <c r="D37" i="7"/>
  <c r="D40" i="7" s="1"/>
  <c r="T39" i="7"/>
  <c r="AC41" i="7"/>
  <c r="AJ42" i="7"/>
  <c r="L42" i="7"/>
  <c r="AK44" i="7"/>
  <c r="U44" i="7"/>
  <c r="AD44" i="7"/>
  <c r="AA42" i="7"/>
  <c r="K42" i="7"/>
  <c r="AJ41" i="7"/>
  <c r="AB41" i="7"/>
  <c r="T41" i="7"/>
  <c r="L41" i="7"/>
  <c r="AD40" i="7"/>
  <c r="V40" i="7"/>
  <c r="N43" i="7"/>
  <c r="F43" i="7"/>
  <c r="A64" i="7"/>
  <c r="A91" i="7" s="1"/>
  <c r="H40" i="7"/>
  <c r="A61" i="7"/>
  <c r="A88" i="7" s="1"/>
  <c r="T44" i="7"/>
  <c r="AI41" i="7"/>
  <c r="AB39" i="7"/>
  <c r="Q39" i="7"/>
  <c r="S44" i="7"/>
  <c r="V43" i="7"/>
  <c r="U40" i="7"/>
  <c r="AG44" i="7"/>
  <c r="Y41" i="7"/>
  <c r="Q41" i="7"/>
  <c r="I41" i="7"/>
  <c r="AA43" i="7"/>
  <c r="A67" i="7"/>
  <c r="A94" i="7" s="1"/>
  <c r="AJ44" i="7"/>
  <c r="X41" i="7"/>
  <c r="P41" i="7"/>
  <c r="Z43" i="7"/>
  <c r="A70" i="7"/>
  <c r="A97" i="7" s="1"/>
  <c r="AH39" i="7"/>
  <c r="L44" i="7"/>
  <c r="N40" i="7"/>
  <c r="U41" i="7"/>
  <c r="AG43" i="7"/>
  <c r="G40" i="7"/>
  <c r="O40" i="7"/>
  <c r="W43" i="7"/>
  <c r="AE43" i="7"/>
  <c r="AF43" i="7"/>
  <c r="I44" i="7"/>
  <c r="K40" i="7"/>
  <c r="L39" i="7"/>
  <c r="Z41" i="7"/>
  <c r="I42" i="7"/>
  <c r="Q42" i="7"/>
  <c r="Y39" i="7"/>
  <c r="AG42" i="7"/>
  <c r="P40" i="7"/>
  <c r="X43" i="7"/>
  <c r="G44" i="7"/>
  <c r="O44" i="7"/>
  <c r="AE44" i="7"/>
  <c r="AI43" i="7"/>
  <c r="J39" i="7"/>
  <c r="R39" i="7"/>
  <c r="Z42" i="7"/>
  <c r="AH42" i="7"/>
  <c r="Q43" i="7"/>
  <c r="Y43" i="7"/>
  <c r="H41" i="7"/>
  <c r="X44" i="7"/>
  <c r="AF44" i="7"/>
  <c r="J40" i="7"/>
  <c r="R40" i="7"/>
  <c r="AH40" i="7"/>
  <c r="P43" i="7"/>
  <c r="X42" i="7"/>
  <c r="X40" i="7"/>
  <c r="AG39" i="7"/>
  <c r="H39" i="7"/>
  <c r="G43" i="7"/>
  <c r="AE40" i="7"/>
  <c r="O43" i="7"/>
  <c r="AF39" i="7"/>
  <c r="V41" i="7"/>
  <c r="W40" i="7"/>
  <c r="Y42" i="7"/>
  <c r="H44" i="7"/>
  <c r="Z39" i="7"/>
  <c r="R42" i="7"/>
  <c r="N41" i="7"/>
  <c r="E41" i="7"/>
  <c r="D41" i="7"/>
  <c r="D44" i="7"/>
  <c r="Q44" i="7"/>
  <c r="AG41" i="7"/>
  <c r="P44" i="7"/>
  <c r="AF41" i="7"/>
  <c r="Y44" i="7"/>
  <c r="AH43" i="7"/>
  <c r="T42" i="7"/>
  <c r="AA40" i="7"/>
  <c r="AJ39" i="7"/>
  <c r="E44" i="7"/>
  <c r="AB42" i="7"/>
  <c r="M44" i="7"/>
  <c r="K43" i="7"/>
  <c r="AK41" i="7"/>
  <c r="AD43" i="7"/>
  <c r="Z40" i="7"/>
  <c r="S43" i="7"/>
  <c r="J43" i="7"/>
  <c r="AI40" i="7"/>
  <c r="J44" i="7"/>
  <c r="J42" i="7"/>
  <c r="AE41" i="7"/>
  <c r="W41" i="7"/>
  <c r="O41" i="7"/>
  <c r="G41" i="7"/>
  <c r="AG40" i="7"/>
  <c r="Y40" i="7"/>
  <c r="Q40" i="7"/>
  <c r="I40" i="7"/>
  <c r="AI39" i="7"/>
  <c r="AA39" i="7"/>
  <c r="S39" i="7"/>
  <c r="K39" i="7"/>
  <c r="I39" i="7"/>
  <c r="D113" i="7"/>
  <c r="E20" i="7"/>
  <c r="D86" i="7"/>
  <c r="D140" i="7"/>
  <c r="D47" i="7"/>
  <c r="D43" i="7" l="1"/>
  <c r="F20" i="7"/>
  <c r="E140" i="7"/>
  <c r="E47" i="7"/>
  <c r="E86" i="7"/>
  <c r="E113" i="7"/>
  <c r="E59" i="7"/>
  <c r="G20" i="7" l="1"/>
  <c r="F140" i="7"/>
  <c r="F86" i="7"/>
  <c r="F47" i="7"/>
  <c r="F113" i="7"/>
  <c r="F59" i="7"/>
  <c r="H20" i="7" l="1"/>
  <c r="G86" i="7"/>
  <c r="G113" i="7"/>
  <c r="G59" i="7"/>
  <c r="G47" i="7"/>
  <c r="G140" i="7"/>
  <c r="I20" i="7" l="1"/>
  <c r="H113" i="7"/>
  <c r="H59" i="7"/>
  <c r="H47" i="7"/>
  <c r="H86" i="7"/>
  <c r="H140" i="7"/>
  <c r="J20" i="7" l="1"/>
  <c r="I113" i="7"/>
  <c r="I59" i="7"/>
  <c r="I86" i="7"/>
  <c r="I140" i="7"/>
  <c r="I47" i="7"/>
  <c r="K20" i="7" l="1"/>
  <c r="J59" i="7"/>
  <c r="J140" i="7"/>
  <c r="J113" i="7"/>
  <c r="J86" i="7"/>
  <c r="J47" i="7"/>
  <c r="L20" i="7" l="1"/>
  <c r="K59" i="7"/>
  <c r="K140" i="7"/>
  <c r="K86" i="7"/>
  <c r="K113" i="7"/>
  <c r="K47" i="7"/>
  <c r="M20" i="7" l="1"/>
  <c r="L47" i="7"/>
  <c r="L140" i="7"/>
  <c r="L86" i="7"/>
  <c r="L113" i="7"/>
  <c r="L59" i="7"/>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10" i="8"/>
  <c r="N20" i="7" l="1"/>
  <c r="M140" i="7"/>
  <c r="M47" i="7"/>
  <c r="M86" i="7"/>
  <c r="M113" i="7"/>
  <c r="M59" i="7"/>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O20" i="7" l="1"/>
  <c r="N140" i="7"/>
  <c r="N86" i="7"/>
  <c r="N47" i="7"/>
  <c r="N113" i="7"/>
  <c r="N59" i="7"/>
  <c r="P8" i="8"/>
  <c r="P9" i="8"/>
  <c r="P4" i="8" s="1"/>
  <c r="P5" i="8" s="1"/>
  <c r="C8" i="8"/>
  <c r="D8" i="8"/>
  <c r="E8" i="8"/>
  <c r="F8" i="8"/>
  <c r="G8" i="8"/>
  <c r="H8" i="8"/>
  <c r="I8" i="8"/>
  <c r="J8" i="8"/>
  <c r="K8" i="8"/>
  <c r="L8" i="8"/>
  <c r="M8" i="8"/>
  <c r="N8" i="8"/>
  <c r="O8" i="8"/>
  <c r="C9" i="8"/>
  <c r="C4" i="8" s="1"/>
  <c r="C5" i="8" s="1"/>
  <c r="D9" i="8"/>
  <c r="D4" i="8" s="1"/>
  <c r="D5" i="8" s="1"/>
  <c r="E9" i="8"/>
  <c r="E4" i="8" s="1"/>
  <c r="E5" i="8" s="1"/>
  <c r="F9" i="8"/>
  <c r="F4" i="8" s="1"/>
  <c r="F5" i="8" s="1"/>
  <c r="G9" i="8"/>
  <c r="G4" i="8" s="1"/>
  <c r="G5" i="8" s="1"/>
  <c r="H9" i="8"/>
  <c r="H4" i="8" s="1"/>
  <c r="H5" i="8" s="1"/>
  <c r="I9" i="8"/>
  <c r="I4" i="8" s="1"/>
  <c r="I5" i="8" s="1"/>
  <c r="J9" i="8"/>
  <c r="J4" i="8" s="1"/>
  <c r="J5" i="8" s="1"/>
  <c r="K9" i="8"/>
  <c r="K4" i="8" s="1"/>
  <c r="K5" i="8" s="1"/>
  <c r="L9" i="8"/>
  <c r="L4" i="8" s="1"/>
  <c r="L5" i="8" s="1"/>
  <c r="M9" i="8"/>
  <c r="M4" i="8" s="1"/>
  <c r="M5" i="8" s="1"/>
  <c r="N9" i="8"/>
  <c r="N4" i="8" s="1"/>
  <c r="N5" i="8" s="1"/>
  <c r="O9" i="8"/>
  <c r="O4" i="8" s="1"/>
  <c r="O5" i="8" s="1"/>
  <c r="B9" i="8"/>
  <c r="B4" i="8" s="1"/>
  <c r="B5" i="8" s="1"/>
  <c r="I3" i="8" l="1"/>
  <c r="I10" i="8"/>
  <c r="I43" i="8"/>
  <c r="I17" i="8"/>
  <c r="I16" i="8"/>
  <c r="I39" i="8"/>
  <c r="I28" i="8"/>
  <c r="I30" i="8"/>
  <c r="I36" i="8"/>
  <c r="I11" i="8"/>
  <c r="I29" i="8"/>
  <c r="I24" i="8"/>
  <c r="I34" i="8"/>
  <c r="I12" i="8"/>
  <c r="I26" i="8"/>
  <c r="I38" i="8"/>
  <c r="I32" i="8"/>
  <c r="I40" i="8"/>
  <c r="I20" i="8"/>
  <c r="I35" i="8"/>
  <c r="I18" i="8"/>
  <c r="I41" i="8"/>
  <c r="I22" i="8"/>
  <c r="I42" i="8"/>
  <c r="I27" i="8"/>
  <c r="I13" i="8"/>
  <c r="I19" i="8"/>
  <c r="I31" i="8"/>
  <c r="I15" i="8"/>
  <c r="I23" i="8"/>
  <c r="I21" i="8"/>
  <c r="I37" i="8"/>
  <c r="I33" i="8"/>
  <c r="I14" i="8"/>
  <c r="I25" i="8"/>
  <c r="P3" i="8"/>
  <c r="P10" i="8"/>
  <c r="P38" i="8"/>
  <c r="P42" i="8"/>
  <c r="P43" i="8"/>
  <c r="P16" i="8"/>
  <c r="P35" i="8"/>
  <c r="P13" i="8"/>
  <c r="P40" i="8"/>
  <c r="P41" i="8"/>
  <c r="P11" i="8"/>
  <c r="P22" i="8"/>
  <c r="P24" i="8"/>
  <c r="P23" i="8"/>
  <c r="P31" i="8"/>
  <c r="P32" i="8"/>
  <c r="P29" i="8"/>
  <c r="P27" i="8"/>
  <c r="P33" i="8"/>
  <c r="P21" i="8"/>
  <c r="P18" i="8"/>
  <c r="P14" i="8"/>
  <c r="P25" i="8"/>
  <c r="P28" i="8"/>
  <c r="P30" i="8"/>
  <c r="P19" i="8"/>
  <c r="P26" i="8"/>
  <c r="P34" i="8"/>
  <c r="P12" i="8"/>
  <c r="P37" i="8"/>
  <c r="P20" i="8"/>
  <c r="P15" i="8"/>
  <c r="P39" i="8"/>
  <c r="P36" i="8"/>
  <c r="P17" i="8"/>
  <c r="H3" i="8"/>
  <c r="H10" i="8"/>
  <c r="H19" i="8"/>
  <c r="H42" i="8"/>
  <c r="H27" i="8"/>
  <c r="H13" i="8"/>
  <c r="H40" i="8"/>
  <c r="H41" i="8"/>
  <c r="H22" i="8"/>
  <c r="H23" i="8"/>
  <c r="H31" i="8"/>
  <c r="H32" i="8"/>
  <c r="H33" i="8"/>
  <c r="H21" i="8"/>
  <c r="H14" i="8"/>
  <c r="H25" i="8"/>
  <c r="H26" i="8"/>
  <c r="H28" i="8"/>
  <c r="H43" i="8"/>
  <c r="H18" i="8"/>
  <c r="H34" i="8"/>
  <c r="H37" i="8"/>
  <c r="H20" i="8"/>
  <c r="H15" i="8"/>
  <c r="H39" i="8"/>
  <c r="H36" i="8"/>
  <c r="H12" i="8"/>
  <c r="H17" i="8"/>
  <c r="H35" i="8"/>
  <c r="H16" i="8"/>
  <c r="H11" i="8"/>
  <c r="H29" i="8"/>
  <c r="H30" i="8"/>
  <c r="H24" i="8"/>
  <c r="H38" i="8"/>
  <c r="G3" i="8"/>
  <c r="G10" i="8"/>
  <c r="G23" i="8"/>
  <c r="G32" i="8"/>
  <c r="G20" i="8"/>
  <c r="G17" i="8"/>
  <c r="G35" i="8"/>
  <c r="G28" i="8"/>
  <c r="G21" i="8"/>
  <c r="G25" i="8"/>
  <c r="G19" i="8"/>
  <c r="G39" i="8"/>
  <c r="G41" i="8"/>
  <c r="G31" i="8"/>
  <c r="G37" i="8"/>
  <c r="G12" i="8"/>
  <c r="G18" i="8"/>
  <c r="G15" i="8"/>
  <c r="G29" i="8"/>
  <c r="G34" i="8"/>
  <c r="G30" i="8"/>
  <c r="G36" i="8"/>
  <c r="G16" i="8"/>
  <c r="G11" i="8"/>
  <c r="G24" i="8"/>
  <c r="G13" i="8"/>
  <c r="G27" i="8"/>
  <c r="G43" i="8"/>
  <c r="G38" i="8"/>
  <c r="G40" i="8"/>
  <c r="G33" i="8"/>
  <c r="G14" i="8"/>
  <c r="G26" i="8"/>
  <c r="G42" i="8"/>
  <c r="G22" i="8"/>
  <c r="O3" i="8"/>
  <c r="O10" i="8"/>
  <c r="O13" i="8"/>
  <c r="O21" i="8"/>
  <c r="O31" i="8"/>
  <c r="O26" i="8"/>
  <c r="O22" i="8"/>
  <c r="O34" i="8"/>
  <c r="O32" i="8"/>
  <c r="O23" i="8"/>
  <c r="O33" i="8"/>
  <c r="O18" i="8"/>
  <c r="O42" i="8"/>
  <c r="O40" i="8"/>
  <c r="O20" i="8"/>
  <c r="O35" i="8"/>
  <c r="O28" i="8"/>
  <c r="O19" i="8"/>
  <c r="O39" i="8"/>
  <c r="O37" i="8"/>
  <c r="O12" i="8"/>
  <c r="O17" i="8"/>
  <c r="O15" i="8"/>
  <c r="O29" i="8"/>
  <c r="O30" i="8"/>
  <c r="O36" i="8"/>
  <c r="O14" i="8"/>
  <c r="O16" i="8"/>
  <c r="O11" i="8"/>
  <c r="O24" i="8"/>
  <c r="O27" i="8"/>
  <c r="O43" i="8"/>
  <c r="O41" i="8"/>
  <c r="O25" i="8"/>
  <c r="O38" i="8"/>
  <c r="N3" i="8"/>
  <c r="N10" i="8"/>
  <c r="N20" i="8"/>
  <c r="N35" i="8"/>
  <c r="N18" i="8"/>
  <c r="N15" i="8"/>
  <c r="N26" i="8"/>
  <c r="N28" i="8"/>
  <c r="N12" i="8"/>
  <c r="N19" i="8"/>
  <c r="N25" i="8"/>
  <c r="N39" i="8"/>
  <c r="N30" i="8"/>
  <c r="N37" i="8"/>
  <c r="N17" i="8"/>
  <c r="N29" i="8"/>
  <c r="N34" i="8"/>
  <c r="N24" i="8"/>
  <c r="N36" i="8"/>
  <c r="N27" i="8"/>
  <c r="N16" i="8"/>
  <c r="N41" i="8"/>
  <c r="N11" i="8"/>
  <c r="N40" i="8"/>
  <c r="N43" i="8"/>
  <c r="N38" i="8"/>
  <c r="N33" i="8"/>
  <c r="N21" i="8"/>
  <c r="N14" i="8"/>
  <c r="N31" i="8"/>
  <c r="N22" i="8"/>
  <c r="N32" i="8"/>
  <c r="N42" i="8"/>
  <c r="N13" i="8"/>
  <c r="N23" i="8"/>
  <c r="F3" i="8"/>
  <c r="F10" i="8"/>
  <c r="F12" i="8"/>
  <c r="F41" i="8"/>
  <c r="F19" i="8"/>
  <c r="F39" i="8"/>
  <c r="F30" i="8"/>
  <c r="F37" i="8"/>
  <c r="F33" i="8"/>
  <c r="F29" i="8"/>
  <c r="F34" i="8"/>
  <c r="F36" i="8"/>
  <c r="F32" i="8"/>
  <c r="F18" i="8"/>
  <c r="F27" i="8"/>
  <c r="F11" i="8"/>
  <c r="F20" i="8"/>
  <c r="F35" i="8"/>
  <c r="F40" i="8"/>
  <c r="F43" i="8"/>
  <c r="F38" i="8"/>
  <c r="F15" i="8"/>
  <c r="F26" i="8"/>
  <c r="F21" i="8"/>
  <c r="F14" i="8"/>
  <c r="F31" i="8"/>
  <c r="F22" i="8"/>
  <c r="F17" i="8"/>
  <c r="F13" i="8"/>
  <c r="F23" i="8"/>
  <c r="F25" i="8"/>
  <c r="F28" i="8"/>
  <c r="F24" i="8"/>
  <c r="F42" i="8"/>
  <c r="F16" i="8"/>
  <c r="M3" i="8"/>
  <c r="M10" i="8"/>
  <c r="M27" i="8"/>
  <c r="M37" i="8"/>
  <c r="M33" i="8"/>
  <c r="M11" i="8"/>
  <c r="M29" i="8"/>
  <c r="M25" i="8"/>
  <c r="M24" i="8"/>
  <c r="M23" i="8"/>
  <c r="M19" i="8"/>
  <c r="M34" i="8"/>
  <c r="M36" i="8"/>
  <c r="M13" i="8"/>
  <c r="M40" i="8"/>
  <c r="M43" i="8"/>
  <c r="M21" i="8"/>
  <c r="M22" i="8"/>
  <c r="M38" i="8"/>
  <c r="M14" i="8"/>
  <c r="M32" i="8"/>
  <c r="M17" i="8"/>
  <c r="M42" i="8"/>
  <c r="M12" i="8"/>
  <c r="M35" i="8"/>
  <c r="M41" i="8"/>
  <c r="M15" i="8"/>
  <c r="M26" i="8"/>
  <c r="M28" i="8"/>
  <c r="M20" i="8"/>
  <c r="M16" i="8"/>
  <c r="M18" i="8"/>
  <c r="M31" i="8"/>
  <c r="M39" i="8"/>
  <c r="M30" i="8"/>
  <c r="E3" i="8"/>
  <c r="E10" i="8"/>
  <c r="E40" i="8"/>
  <c r="E32" i="8"/>
  <c r="E38" i="8"/>
  <c r="E11" i="8"/>
  <c r="E25" i="8"/>
  <c r="E13" i="8"/>
  <c r="E43" i="8"/>
  <c r="E21" i="8"/>
  <c r="E22" i="8"/>
  <c r="E16" i="8"/>
  <c r="E14" i="8"/>
  <c r="E15" i="8"/>
  <c r="E31" i="8"/>
  <c r="E23" i="8"/>
  <c r="E17" i="8"/>
  <c r="E35" i="8"/>
  <c r="E41" i="8"/>
  <c r="E26" i="8"/>
  <c r="E28" i="8"/>
  <c r="E37" i="8"/>
  <c r="E20" i="8"/>
  <c r="E18" i="8"/>
  <c r="E39" i="8"/>
  <c r="E30" i="8"/>
  <c r="E24" i="8"/>
  <c r="E42" i="8"/>
  <c r="E12" i="8"/>
  <c r="E19" i="8"/>
  <c r="E34" i="8"/>
  <c r="E36" i="8"/>
  <c r="E27" i="8"/>
  <c r="E33" i="8"/>
  <c r="E29" i="8"/>
  <c r="B10" i="8"/>
  <c r="B27" i="8"/>
  <c r="B11" i="8"/>
  <c r="B15" i="8"/>
  <c r="B25" i="8"/>
  <c r="B34" i="8"/>
  <c r="B21" i="8"/>
  <c r="B16" i="8"/>
  <c r="B39" i="8"/>
  <c r="B28" i="8"/>
  <c r="B43" i="8"/>
  <c r="B17" i="8"/>
  <c r="B29" i="8"/>
  <c r="B30" i="8"/>
  <c r="B13" i="8"/>
  <c r="B26" i="8"/>
  <c r="B24" i="8"/>
  <c r="B33" i="8"/>
  <c r="B40" i="8"/>
  <c r="B20" i="8"/>
  <c r="B41" i="8"/>
  <c r="B42" i="8"/>
  <c r="B38" i="8"/>
  <c r="B36" i="8"/>
  <c r="B12" i="8"/>
  <c r="B35" i="8"/>
  <c r="B18" i="8"/>
  <c r="B31" i="8"/>
  <c r="B22" i="8"/>
  <c r="B14" i="8"/>
  <c r="B23" i="8"/>
  <c r="B37" i="8"/>
  <c r="B19" i="8"/>
  <c r="B32" i="8"/>
  <c r="L3" i="8"/>
  <c r="L10" i="8"/>
  <c r="L13" i="8"/>
  <c r="L43" i="8"/>
  <c r="L21" i="8"/>
  <c r="L40" i="8"/>
  <c r="L17" i="8"/>
  <c r="L16" i="8"/>
  <c r="L15" i="8"/>
  <c r="L31" i="8"/>
  <c r="L30" i="8"/>
  <c r="L18" i="8"/>
  <c r="L14" i="8"/>
  <c r="L41" i="8"/>
  <c r="L26" i="8"/>
  <c r="L24" i="8"/>
  <c r="L39" i="8"/>
  <c r="L38" i="8"/>
  <c r="L20" i="8"/>
  <c r="L35" i="8"/>
  <c r="L28" i="8"/>
  <c r="L42" i="8"/>
  <c r="L23" i="8"/>
  <c r="L19" i="8"/>
  <c r="L22" i="8"/>
  <c r="L37" i="8"/>
  <c r="L33" i="8"/>
  <c r="L12" i="8"/>
  <c r="L25" i="8"/>
  <c r="L34" i="8"/>
  <c r="L36" i="8"/>
  <c r="L27" i="8"/>
  <c r="L11" i="8"/>
  <c r="L29" i="8"/>
  <c r="L32" i="8"/>
  <c r="D3" i="8"/>
  <c r="D10" i="8"/>
  <c r="D40" i="8"/>
  <c r="D23" i="8"/>
  <c r="D17" i="8"/>
  <c r="D16" i="8"/>
  <c r="D21" i="8"/>
  <c r="D18" i="8"/>
  <c r="D14" i="8"/>
  <c r="D41" i="8"/>
  <c r="D31" i="8"/>
  <c r="D26" i="8"/>
  <c r="D24" i="8"/>
  <c r="D20" i="8"/>
  <c r="D35" i="8"/>
  <c r="D15" i="8"/>
  <c r="D28" i="8"/>
  <c r="D30" i="8"/>
  <c r="D42" i="8"/>
  <c r="D43" i="8"/>
  <c r="D19" i="8"/>
  <c r="D13" i="8"/>
  <c r="D37" i="8"/>
  <c r="D33" i="8"/>
  <c r="D12" i="8"/>
  <c r="D25" i="8"/>
  <c r="D39" i="8"/>
  <c r="D34" i="8"/>
  <c r="D36" i="8"/>
  <c r="D27" i="8"/>
  <c r="D11" i="8"/>
  <c r="D29" i="8"/>
  <c r="D32" i="8"/>
  <c r="D22" i="8"/>
  <c r="D38" i="8"/>
  <c r="J3" i="8"/>
  <c r="J10" i="8"/>
  <c r="J37" i="8"/>
  <c r="J33" i="8"/>
  <c r="J14" i="8"/>
  <c r="J29" i="8"/>
  <c r="J36" i="8"/>
  <c r="J32" i="8"/>
  <c r="J27" i="8"/>
  <c r="J11" i="8"/>
  <c r="J15" i="8"/>
  <c r="J25" i="8"/>
  <c r="J34" i="8"/>
  <c r="J19" i="8"/>
  <c r="J16" i="8"/>
  <c r="J39" i="8"/>
  <c r="J13" i="8"/>
  <c r="J43" i="8"/>
  <c r="J12" i="8"/>
  <c r="J21" i="8"/>
  <c r="J17" i="8"/>
  <c r="J30" i="8"/>
  <c r="J20" i="8"/>
  <c r="J26" i="8"/>
  <c r="J24" i="8"/>
  <c r="J40" i="8"/>
  <c r="J41" i="8"/>
  <c r="J42" i="8"/>
  <c r="J38" i="8"/>
  <c r="J23" i="8"/>
  <c r="J35" i="8"/>
  <c r="J18" i="8"/>
  <c r="J31" i="8"/>
  <c r="J22" i="8"/>
  <c r="J28" i="8"/>
  <c r="K3" i="8"/>
  <c r="K10" i="8"/>
  <c r="K35" i="8"/>
  <c r="K18" i="8"/>
  <c r="K31" i="8"/>
  <c r="K24" i="8"/>
  <c r="K42" i="8"/>
  <c r="K37" i="8"/>
  <c r="K20" i="8"/>
  <c r="K23" i="8"/>
  <c r="K12" i="8"/>
  <c r="K21" i="8"/>
  <c r="K19" i="8"/>
  <c r="K40" i="8"/>
  <c r="K27" i="8"/>
  <c r="K33" i="8"/>
  <c r="K25" i="8"/>
  <c r="K22" i="8"/>
  <c r="K34" i="8"/>
  <c r="K36" i="8"/>
  <c r="K38" i="8"/>
  <c r="K32" i="8"/>
  <c r="K28" i="8"/>
  <c r="K13" i="8"/>
  <c r="K11" i="8"/>
  <c r="K15" i="8"/>
  <c r="K39" i="8"/>
  <c r="K16" i="8"/>
  <c r="K14" i="8"/>
  <c r="K29" i="8"/>
  <c r="K26" i="8"/>
  <c r="K43" i="8"/>
  <c r="K17" i="8"/>
  <c r="K41" i="8"/>
  <c r="K30" i="8"/>
  <c r="C3" i="8"/>
  <c r="C10" i="8"/>
  <c r="C20" i="8"/>
  <c r="C14" i="8"/>
  <c r="C24" i="8"/>
  <c r="C23" i="8"/>
  <c r="C12" i="8"/>
  <c r="C19" i="8"/>
  <c r="C38" i="8"/>
  <c r="C27" i="8"/>
  <c r="C37" i="8"/>
  <c r="C33" i="8"/>
  <c r="C25" i="8"/>
  <c r="C34" i="8"/>
  <c r="C36" i="8"/>
  <c r="C32" i="8"/>
  <c r="C11" i="8"/>
  <c r="C15" i="8"/>
  <c r="C29" i="8"/>
  <c r="C39" i="8"/>
  <c r="C18" i="8"/>
  <c r="C42" i="8"/>
  <c r="C16" i="8"/>
  <c r="C31" i="8"/>
  <c r="C22" i="8"/>
  <c r="C13" i="8"/>
  <c r="C43" i="8"/>
  <c r="C17" i="8"/>
  <c r="C30" i="8"/>
  <c r="C35" i="8"/>
  <c r="C40" i="8"/>
  <c r="C21" i="8"/>
  <c r="C41" i="8"/>
  <c r="C26" i="8"/>
  <c r="C28" i="8"/>
  <c r="P20" i="7"/>
  <c r="O86" i="7"/>
  <c r="O113" i="7"/>
  <c r="O59" i="7"/>
  <c r="O47" i="7"/>
  <c r="O140" i="7"/>
  <c r="P57" i="2"/>
  <c r="P58" i="2"/>
  <c r="P52" i="2"/>
  <c r="P56" i="2"/>
  <c r="P55" i="2"/>
  <c r="P50" i="2"/>
  <c r="P53" i="2" s="1"/>
  <c r="P48"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1" i="2"/>
  <c r="P10" i="2"/>
  <c r="P9" i="2"/>
  <c r="P8" i="2"/>
  <c r="Q20" i="7" l="1"/>
  <c r="P113" i="7"/>
  <c r="P59" i="7"/>
  <c r="P47" i="7"/>
  <c r="P140" i="7"/>
  <c r="P86" i="7"/>
  <c r="P47" i="8"/>
  <c r="B84" i="8" a="1"/>
  <c r="B84" i="8" s="1"/>
  <c r="C115" i="7"/>
  <c r="C116" i="7"/>
  <c r="C114" i="7"/>
  <c r="B123" i="7"/>
  <c r="B124" i="7"/>
  <c r="B125" i="7"/>
  <c r="B126" i="7"/>
  <c r="B127" i="7"/>
  <c r="B128" i="7"/>
  <c r="B129" i="7"/>
  <c r="B130" i="7"/>
  <c r="B131" i="7"/>
  <c r="B132" i="7"/>
  <c r="B133" i="7"/>
  <c r="B134" i="7"/>
  <c r="B135" i="7"/>
  <c r="B136" i="7"/>
  <c r="B137" i="7"/>
  <c r="E32" i="1"/>
  <c r="E40" i="1" s="1"/>
  <c r="E33" i="1"/>
  <c r="E41" i="1" s="1"/>
  <c r="E34" i="1"/>
  <c r="E42" i="1" s="1"/>
  <c r="E35" i="1"/>
  <c r="E43" i="1" s="1"/>
  <c r="E36" i="1"/>
  <c r="E44" i="1"/>
  <c r="B69" i="7"/>
  <c r="B96" i="7" s="1"/>
  <c r="B70" i="7"/>
  <c r="B97" i="7" s="1"/>
  <c r="B71" i="7"/>
  <c r="B98" i="7" s="1"/>
  <c r="B72" i="7"/>
  <c r="B99" i="7" s="1"/>
  <c r="B73" i="7"/>
  <c r="B100" i="7" s="1"/>
  <c r="B74" i="7"/>
  <c r="B101" i="7" s="1"/>
  <c r="A111" i="8"/>
  <c r="A103" i="8"/>
  <c r="A85" i="8"/>
  <c r="A84" i="8"/>
  <c r="A49" i="8"/>
  <c r="A87" i="8" s="1"/>
  <c r="A50" i="8"/>
  <c r="A88" i="8" s="1"/>
  <c r="A51" i="8"/>
  <c r="A89" i="8" s="1"/>
  <c r="A52" i="8"/>
  <c r="A90" i="8" s="1"/>
  <c r="A53" i="8"/>
  <c r="A91" i="8" s="1"/>
  <c r="A54" i="8"/>
  <c r="A92" i="8" s="1"/>
  <c r="A55" i="8"/>
  <c r="A93" i="8" s="1"/>
  <c r="A56" i="8"/>
  <c r="A94" i="8" s="1"/>
  <c r="A57" i="8"/>
  <c r="A95" i="8" s="1"/>
  <c r="A58" i="8"/>
  <c r="A96" i="8" s="1"/>
  <c r="A59" i="8"/>
  <c r="A97" i="8" s="1"/>
  <c r="A60" i="8"/>
  <c r="A98" i="8" s="1"/>
  <c r="A61" i="8"/>
  <c r="A99" i="8" s="1"/>
  <c r="A62" i="8"/>
  <c r="A100" i="8" s="1"/>
  <c r="A63" i="8"/>
  <c r="A101" i="8" s="1"/>
  <c r="A64" i="8"/>
  <c r="A102" i="8" s="1"/>
  <c r="A65" i="8"/>
  <c r="A66" i="8"/>
  <c r="A104" i="8" s="1"/>
  <c r="A67" i="8"/>
  <c r="A105" i="8" s="1"/>
  <c r="A68" i="8"/>
  <c r="A106" i="8" s="1"/>
  <c r="A69" i="8"/>
  <c r="A107" i="8" s="1"/>
  <c r="A70" i="8"/>
  <c r="A108" i="8" s="1"/>
  <c r="A71" i="8"/>
  <c r="A109" i="8" s="1"/>
  <c r="A72" i="8"/>
  <c r="A110" i="8" s="1"/>
  <c r="A73" i="8"/>
  <c r="A74" i="8"/>
  <c r="A112" i="8" s="1"/>
  <c r="A75" i="8"/>
  <c r="A113" i="8" s="1"/>
  <c r="A76" i="8"/>
  <c r="A114" i="8" s="1"/>
  <c r="A77" i="8"/>
  <c r="A115" i="8" s="1"/>
  <c r="A78" i="8"/>
  <c r="A116" i="8" s="1"/>
  <c r="A79" i="8"/>
  <c r="A117" i="8" s="1"/>
  <c r="A80" i="8"/>
  <c r="A118" i="8" s="1"/>
  <c r="A81" i="8"/>
  <c r="A119" i="8" s="1"/>
  <c r="A48" i="8"/>
  <c r="A86" i="8" s="1"/>
  <c r="E58" i="1"/>
  <c r="E59" i="1"/>
  <c r="E60" i="1"/>
  <c r="E61" i="1"/>
  <c r="E62" i="1"/>
  <c r="E63" i="1"/>
  <c r="R20" i="7" l="1"/>
  <c r="Q113" i="7"/>
  <c r="Q59" i="7"/>
  <c r="Q140" i="7"/>
  <c r="Q47" i="7"/>
  <c r="Q86" i="7"/>
  <c r="C163" i="7"/>
  <c r="C167" i="7"/>
  <c r="C165" i="7"/>
  <c r="C168" i="7"/>
  <c r="C166" i="7"/>
  <c r="C164" i="7"/>
  <c r="P46" i="8"/>
  <c r="E85" i="8"/>
  <c r="E84" i="8"/>
  <c r="B85" i="8"/>
  <c r="D85" i="8"/>
  <c r="C85" i="8"/>
  <c r="C84" i="8"/>
  <c r="D84" i="8"/>
  <c r="B75" i="7"/>
  <c r="B102" i="7" s="1"/>
  <c r="B76" i="7"/>
  <c r="B103" i="7" s="1"/>
  <c r="B77" i="7"/>
  <c r="B104" i="7" s="1"/>
  <c r="B78" i="7"/>
  <c r="B105" i="7" s="1"/>
  <c r="B79" i="7"/>
  <c r="B106" i="7" s="1"/>
  <c r="B80" i="7"/>
  <c r="B107" i="7" s="1"/>
  <c r="B81" i="7"/>
  <c r="B108" i="7" s="1"/>
  <c r="B82" i="7"/>
  <c r="B109" i="7" s="1"/>
  <c r="B83" i="7"/>
  <c r="B110" i="7" s="1"/>
  <c r="J6" i="7"/>
  <c r="I21" i="1" s="1" a="1"/>
  <c r="I21" i="1" s="1"/>
  <c r="I6" i="7"/>
  <c r="J15" i="7"/>
  <c r="I15" i="7"/>
  <c r="J7" i="7"/>
  <c r="I7" i="7"/>
  <c r="B51" i="7"/>
  <c r="B144" i="7" s="1"/>
  <c r="B52" i="7"/>
  <c r="B145" i="7" s="1"/>
  <c r="B53" i="7"/>
  <c r="B146" i="7" s="1"/>
  <c r="B54" i="7"/>
  <c r="B147" i="7" s="1"/>
  <c r="B55" i="7"/>
  <c r="B148" i="7" s="1"/>
  <c r="B56" i="7"/>
  <c r="B149" i="7" s="1"/>
  <c r="B49" i="7"/>
  <c r="B142" i="7" s="1"/>
  <c r="B50" i="7"/>
  <c r="B143" i="7" s="1"/>
  <c r="B48" i="7"/>
  <c r="B141" i="7" s="1"/>
  <c r="B122" i="7"/>
  <c r="C25" i="7"/>
  <c r="C26" i="7"/>
  <c r="C119" i="7" s="1"/>
  <c r="C24" i="7"/>
  <c r="B115" i="7"/>
  <c r="B116" i="7"/>
  <c r="B117" i="7"/>
  <c r="B118" i="7"/>
  <c r="B119" i="7"/>
  <c r="B120" i="7"/>
  <c r="B121" i="7"/>
  <c r="B114" i="7"/>
  <c r="A30" i="1"/>
  <c r="A38" i="1" s="1"/>
  <c r="C30" i="1"/>
  <c r="C38" i="1" s="1"/>
  <c r="D30" i="1"/>
  <c r="G30" i="1"/>
  <c r="G38" i="1" s="1"/>
  <c r="H30" i="1"/>
  <c r="H38" i="1" s="1"/>
  <c r="J30" i="1"/>
  <c r="K30" i="1"/>
  <c r="K38" i="1" s="1"/>
  <c r="L30" i="1"/>
  <c r="L38" i="1" s="1"/>
  <c r="M30" i="1"/>
  <c r="M38" i="1" s="1"/>
  <c r="N30" i="1"/>
  <c r="O30" i="1"/>
  <c r="O38" i="1" s="1"/>
  <c r="P30" i="1"/>
  <c r="P38" i="1" s="1"/>
  <c r="Q30" i="1"/>
  <c r="R30" i="1"/>
  <c r="R38" i="1" s="1"/>
  <c r="S30" i="1"/>
  <c r="S38" i="1" s="1"/>
  <c r="U30" i="1"/>
  <c r="U38" i="1" s="1"/>
  <c r="A31" i="1"/>
  <c r="C31" i="1"/>
  <c r="D31" i="1"/>
  <c r="G31" i="1"/>
  <c r="G39" i="1" s="1"/>
  <c r="H31" i="1"/>
  <c r="J31" i="1"/>
  <c r="J39" i="1" s="1"/>
  <c r="K31" i="1"/>
  <c r="K39" i="1" s="1"/>
  <c r="L31" i="1"/>
  <c r="L39" i="1" s="1"/>
  <c r="M31" i="1"/>
  <c r="N31" i="1"/>
  <c r="N39" i="1" s="1"/>
  <c r="O31" i="1"/>
  <c r="O39" i="1" s="1"/>
  <c r="P31" i="1"/>
  <c r="Q31" i="1"/>
  <c r="Q39" i="1" s="1"/>
  <c r="R31" i="1"/>
  <c r="R39" i="1" s="1"/>
  <c r="S31" i="1"/>
  <c r="S39" i="1" s="1"/>
  <c r="T31" i="1"/>
  <c r="T39" i="1" s="1"/>
  <c r="U31" i="1"/>
  <c r="A32" i="1"/>
  <c r="C32" i="1"/>
  <c r="D32" i="1"/>
  <c r="G32" i="1"/>
  <c r="G40" i="1" s="1"/>
  <c r="H32" i="1"/>
  <c r="H40" i="1" s="1"/>
  <c r="J32" i="1"/>
  <c r="J40" i="1" s="1"/>
  <c r="K32" i="1"/>
  <c r="L32" i="1"/>
  <c r="M32" i="1"/>
  <c r="N32" i="1"/>
  <c r="O32" i="1"/>
  <c r="O40" i="1" s="1"/>
  <c r="P32" i="1"/>
  <c r="Q32" i="1"/>
  <c r="Q40" i="1" s="1"/>
  <c r="R32" i="1"/>
  <c r="R40" i="1" s="1"/>
  <c r="S32" i="1"/>
  <c r="S40" i="1" s="1"/>
  <c r="T32" i="1"/>
  <c r="T40" i="1" s="1"/>
  <c r="U32" i="1"/>
  <c r="U40" i="1" s="1"/>
  <c r="A33" i="1"/>
  <c r="C33" i="1"/>
  <c r="C41" i="1" s="1"/>
  <c r="D33" i="1"/>
  <c r="D41" i="1" s="1"/>
  <c r="G33" i="1"/>
  <c r="G41" i="1" s="1"/>
  <c r="H33" i="1"/>
  <c r="H41" i="1" s="1"/>
  <c r="J33" i="1"/>
  <c r="K33" i="1"/>
  <c r="L33" i="1"/>
  <c r="L41" i="1" s="1"/>
  <c r="M33" i="1"/>
  <c r="N33" i="1"/>
  <c r="N41" i="1" s="1"/>
  <c r="O33" i="1"/>
  <c r="O41" i="1" s="1"/>
  <c r="P33" i="1"/>
  <c r="P41" i="1" s="1"/>
  <c r="Q33" i="1"/>
  <c r="R33" i="1"/>
  <c r="S33" i="1"/>
  <c r="S41" i="1" s="1"/>
  <c r="T33" i="1"/>
  <c r="T41" i="1" s="1"/>
  <c r="U33" i="1"/>
  <c r="A34" i="1"/>
  <c r="C34" i="1"/>
  <c r="C42" i="1" s="1"/>
  <c r="D34" i="1"/>
  <c r="D42" i="1" s="1"/>
  <c r="G34" i="1"/>
  <c r="H34" i="1"/>
  <c r="J34" i="1"/>
  <c r="K34" i="1"/>
  <c r="K42" i="1" s="1"/>
  <c r="L34" i="1"/>
  <c r="L42" i="1" s="1"/>
  <c r="M34" i="1"/>
  <c r="M42" i="1" s="1"/>
  <c r="N34" i="1"/>
  <c r="N42" i="1" s="1"/>
  <c r="O34" i="1"/>
  <c r="P34" i="1"/>
  <c r="Q34" i="1"/>
  <c r="Q42" i="1" s="1"/>
  <c r="R34" i="1"/>
  <c r="S34" i="1"/>
  <c r="S42" i="1" s="1"/>
  <c r="T34" i="1"/>
  <c r="T42" i="1" s="1"/>
  <c r="U34" i="1"/>
  <c r="U42" i="1" s="1"/>
  <c r="A35" i="1"/>
  <c r="C35" i="1"/>
  <c r="D35" i="1"/>
  <c r="D43" i="1" s="1"/>
  <c r="G35" i="1"/>
  <c r="G43" i="1" s="1"/>
  <c r="H35" i="1"/>
  <c r="J35" i="1"/>
  <c r="J43" i="1" s="1"/>
  <c r="K35" i="1"/>
  <c r="K43" i="1" s="1"/>
  <c r="L35" i="1"/>
  <c r="L43" i="1" s="1"/>
  <c r="M35" i="1"/>
  <c r="M43" i="1" s="1"/>
  <c r="N35" i="1"/>
  <c r="O35" i="1"/>
  <c r="O43" i="1" s="1"/>
  <c r="P35" i="1"/>
  <c r="P43" i="1" s="1"/>
  <c r="Q35" i="1"/>
  <c r="Q43" i="1" s="1"/>
  <c r="R35" i="1"/>
  <c r="R43" i="1" s="1"/>
  <c r="S35" i="1"/>
  <c r="S43" i="1" s="1"/>
  <c r="T35" i="1"/>
  <c r="T43" i="1" s="1"/>
  <c r="U35" i="1"/>
  <c r="U43" i="1" s="1"/>
  <c r="A36" i="1"/>
  <c r="C36" i="1"/>
  <c r="D36" i="1"/>
  <c r="G36" i="1"/>
  <c r="G44" i="1" s="1"/>
  <c r="H36" i="1"/>
  <c r="H44" i="1" s="1"/>
  <c r="J36" i="1"/>
  <c r="J44" i="1" s="1"/>
  <c r="K36" i="1"/>
  <c r="L36" i="1"/>
  <c r="L44" i="1" s="1"/>
  <c r="M36" i="1"/>
  <c r="N36" i="1"/>
  <c r="O36" i="1"/>
  <c r="O44" i="1" s="1"/>
  <c r="P36" i="1"/>
  <c r="P44" i="1" s="1"/>
  <c r="Q36" i="1"/>
  <c r="Q44" i="1" s="1"/>
  <c r="R36" i="1"/>
  <c r="R44" i="1" s="1"/>
  <c r="S36" i="1"/>
  <c r="S44" i="1" s="1"/>
  <c r="T36" i="1"/>
  <c r="T44" i="1" s="1"/>
  <c r="U36" i="1"/>
  <c r="M37" i="1"/>
  <c r="D38" i="1"/>
  <c r="J38" i="1"/>
  <c r="N38" i="1"/>
  <c r="Q38" i="1"/>
  <c r="A39" i="1"/>
  <c r="C39" i="1"/>
  <c r="D39" i="1"/>
  <c r="H39" i="1"/>
  <c r="M39" i="1"/>
  <c r="P39" i="1"/>
  <c r="U39" i="1"/>
  <c r="C40" i="1"/>
  <c r="D40" i="1"/>
  <c r="K40" i="1"/>
  <c r="L40" i="1"/>
  <c r="M40" i="1"/>
  <c r="N40" i="1"/>
  <c r="P40" i="1"/>
  <c r="A41" i="1"/>
  <c r="J41" i="1"/>
  <c r="K41" i="1"/>
  <c r="M41" i="1"/>
  <c r="Q41" i="1"/>
  <c r="R41" i="1"/>
  <c r="U41" i="1"/>
  <c r="G42" i="1"/>
  <c r="H42" i="1"/>
  <c r="J42" i="1"/>
  <c r="O42" i="1"/>
  <c r="P42" i="1"/>
  <c r="R42" i="1"/>
  <c r="C43" i="1"/>
  <c r="H43" i="1"/>
  <c r="N43" i="1"/>
  <c r="C44" i="1"/>
  <c r="D44" i="1"/>
  <c r="K44" i="1"/>
  <c r="M44" i="1"/>
  <c r="N44" i="1"/>
  <c r="U44" i="1"/>
  <c r="D29" i="1"/>
  <c r="D37" i="1" s="1"/>
  <c r="G29" i="1"/>
  <c r="G37" i="1" s="1"/>
  <c r="H29" i="1"/>
  <c r="H37" i="1" s="1"/>
  <c r="J29" i="1"/>
  <c r="J37" i="1" s="1"/>
  <c r="K29" i="1"/>
  <c r="K37" i="1" s="1"/>
  <c r="L29" i="1"/>
  <c r="L37" i="1" s="1"/>
  <c r="M29" i="1"/>
  <c r="N29" i="1"/>
  <c r="N37" i="1" s="1"/>
  <c r="O29" i="1"/>
  <c r="O37" i="1" s="1"/>
  <c r="P29" i="1"/>
  <c r="P37" i="1" s="1"/>
  <c r="Q29" i="1"/>
  <c r="Q37" i="1" s="1"/>
  <c r="R29" i="1"/>
  <c r="R37" i="1" s="1"/>
  <c r="S29" i="1"/>
  <c r="S37" i="1" s="1"/>
  <c r="U29" i="1"/>
  <c r="U37" i="1" s="1"/>
  <c r="C29" i="1"/>
  <c r="C37" i="1" s="1"/>
  <c r="A29" i="1"/>
  <c r="S20" i="7" l="1"/>
  <c r="R59" i="7"/>
  <c r="R140" i="7"/>
  <c r="R47" i="7"/>
  <c r="R86" i="7"/>
  <c r="R113" i="7"/>
  <c r="C27" i="7"/>
  <c r="C66" i="7" s="1"/>
  <c r="C117" i="7"/>
  <c r="C28" i="7"/>
  <c r="C37" i="7" s="1"/>
  <c r="C118" i="7"/>
  <c r="A44" i="1"/>
  <c r="A42" i="1"/>
  <c r="A37" i="1"/>
  <c r="A43" i="1"/>
  <c r="A40" i="1"/>
  <c r="M47" i="8"/>
  <c r="N47" i="8"/>
  <c r="G46" i="8"/>
  <c r="H47" i="8"/>
  <c r="J47" i="8"/>
  <c r="K47" i="8"/>
  <c r="E47" i="8"/>
  <c r="E46" i="8"/>
  <c r="G47" i="8"/>
  <c r="O47" i="8"/>
  <c r="D47" i="8"/>
  <c r="L47" i="8"/>
  <c r="F47" i="8"/>
  <c r="B47" i="8"/>
  <c r="C47" i="8"/>
  <c r="I47" i="8"/>
  <c r="C46" i="8"/>
  <c r="K46" i="8"/>
  <c r="C29" i="7"/>
  <c r="C68" i="7" s="1"/>
  <c r="B61" i="7"/>
  <c r="B88" i="7" s="1"/>
  <c r="C61" i="7"/>
  <c r="C88" i="7" s="1"/>
  <c r="B62" i="7"/>
  <c r="B89" i="7" s="1"/>
  <c r="C62" i="7"/>
  <c r="C89" i="7" s="1"/>
  <c r="B63" i="7"/>
  <c r="B90" i="7" s="1"/>
  <c r="C63" i="7"/>
  <c r="C90" i="7" s="1"/>
  <c r="B64" i="7"/>
  <c r="B91" i="7" s="1"/>
  <c r="C64" i="7"/>
  <c r="B65" i="7"/>
  <c r="B92" i="7" s="1"/>
  <c r="C65" i="7"/>
  <c r="B66" i="7"/>
  <c r="B93" i="7" s="1"/>
  <c r="B67" i="7"/>
  <c r="B94" i="7" s="1"/>
  <c r="B68" i="7"/>
  <c r="B95" i="7" s="1"/>
  <c r="C60" i="7"/>
  <c r="C87" i="7" s="1"/>
  <c r="B60" i="7"/>
  <c r="B87" i="7" s="1"/>
  <c r="G7" i="7"/>
  <c r="C36" i="7" l="1"/>
  <c r="C39" i="7" s="1"/>
  <c r="B156" i="7"/>
  <c r="B155" i="7"/>
  <c r="C67" i="7"/>
  <c r="C94" i="7" s="1"/>
  <c r="B161" i="7" s="1"/>
  <c r="T20" i="7"/>
  <c r="S140" i="7"/>
  <c r="S86" i="7"/>
  <c r="S59" i="7"/>
  <c r="S47" i="7"/>
  <c r="S113" i="7"/>
  <c r="C40" i="7"/>
  <c r="C130" i="7"/>
  <c r="C31" i="7"/>
  <c r="C121" i="7"/>
  <c r="B157" i="7"/>
  <c r="B154" i="7"/>
  <c r="C32" i="7"/>
  <c r="C125" i="7" s="1"/>
  <c r="C122" i="7"/>
  <c r="C30" i="7"/>
  <c r="C120" i="7"/>
  <c r="C156" i="7"/>
  <c r="C157" i="7"/>
  <c r="C161" i="7"/>
  <c r="C159" i="7"/>
  <c r="C155" i="7"/>
  <c r="C160" i="7"/>
  <c r="C158" i="7"/>
  <c r="C162" i="7"/>
  <c r="C154" i="7"/>
  <c r="O46" i="8"/>
  <c r="H46" i="8"/>
  <c r="M46" i="8"/>
  <c r="D46" i="8"/>
  <c r="J46" i="8"/>
  <c r="I46" i="8"/>
  <c r="L46" i="8"/>
  <c r="F46" i="8"/>
  <c r="N46" i="8"/>
  <c r="C95" i="7"/>
  <c r="B162" i="7" s="1"/>
  <c r="C93" i="7"/>
  <c r="B160" i="7" s="1"/>
  <c r="C38" i="7"/>
  <c r="C91" i="7"/>
  <c r="B158" i="7" s="1"/>
  <c r="C92" i="7"/>
  <c r="B159" i="7" s="1"/>
  <c r="C76" i="7"/>
  <c r="C103" i="7" s="1"/>
  <c r="B170" i="7" s="1"/>
  <c r="C75" i="7"/>
  <c r="C102" i="7" s="1"/>
  <c r="B169" i="7" s="1"/>
  <c r="C129" i="7" l="1"/>
  <c r="C71" i="7"/>
  <c r="C98" i="7" s="1"/>
  <c r="B165" i="7" s="1"/>
  <c r="C35" i="7"/>
  <c r="C74" i="7" s="1"/>
  <c r="C101" i="7" s="1"/>
  <c r="B168" i="7" s="1"/>
  <c r="U20" i="7"/>
  <c r="T47" i="7"/>
  <c r="T140" i="7"/>
  <c r="T86" i="7"/>
  <c r="T59" i="7"/>
  <c r="T113" i="7"/>
  <c r="C42" i="7"/>
  <c r="C135" i="7" s="1"/>
  <c r="C132" i="7"/>
  <c r="C124" i="7"/>
  <c r="C34" i="7"/>
  <c r="C70" i="7"/>
  <c r="C97" i="7" s="1"/>
  <c r="B164" i="7" s="1"/>
  <c r="C128" i="7"/>
  <c r="C41" i="7"/>
  <c r="C80" i="7" s="1"/>
  <c r="C107" i="7" s="1"/>
  <c r="B174" i="7" s="1"/>
  <c r="C131" i="7"/>
  <c r="C43" i="7"/>
  <c r="C136" i="7" s="1"/>
  <c r="C133" i="7"/>
  <c r="C123" i="7"/>
  <c r="C33" i="7"/>
  <c r="C69" i="7"/>
  <c r="C96" i="7" s="1"/>
  <c r="B163" i="7" s="1"/>
  <c r="C77" i="7"/>
  <c r="C104" i="7" s="1"/>
  <c r="B171" i="7" s="1"/>
  <c r="H79" i="7"/>
  <c r="H82" i="7" s="1"/>
  <c r="H80" i="7"/>
  <c r="H83" i="7" s="1"/>
  <c r="H78" i="7"/>
  <c r="H81" i="7" s="1"/>
  <c r="L80" i="7"/>
  <c r="L83" i="7" s="1"/>
  <c r="L78" i="7"/>
  <c r="L81" i="7" s="1"/>
  <c r="L79" i="7"/>
  <c r="L82" i="7" s="1"/>
  <c r="K78" i="7"/>
  <c r="K81" i="7" s="1"/>
  <c r="K79" i="7"/>
  <c r="K82" i="7" s="1"/>
  <c r="K80" i="7"/>
  <c r="K83" i="7" s="1"/>
  <c r="N80" i="7"/>
  <c r="N83" i="7" s="1"/>
  <c r="N78" i="7"/>
  <c r="N81" i="7" s="1"/>
  <c r="N79" i="7"/>
  <c r="N82" i="7" s="1"/>
  <c r="D80" i="7"/>
  <c r="D83" i="7" s="1"/>
  <c r="D78" i="7"/>
  <c r="D81" i="7" s="1"/>
  <c r="D79" i="7"/>
  <c r="D82" i="7" s="1"/>
  <c r="M80" i="7"/>
  <c r="M83" i="7" s="1"/>
  <c r="M78" i="7"/>
  <c r="M81" i="7" s="1"/>
  <c r="M79" i="7"/>
  <c r="M82" i="7" s="1"/>
  <c r="R78" i="7"/>
  <c r="R81" i="7" s="1"/>
  <c r="R79" i="7"/>
  <c r="R82" i="7" s="1"/>
  <c r="R80" i="7"/>
  <c r="R83" i="7" s="1"/>
  <c r="J78" i="7"/>
  <c r="J81" i="7" s="1"/>
  <c r="J79" i="7"/>
  <c r="J82" i="7" s="1"/>
  <c r="J80" i="7"/>
  <c r="J83" i="7" s="1"/>
  <c r="O79" i="7"/>
  <c r="O82" i="7" s="1"/>
  <c r="O80" i="7"/>
  <c r="O83" i="7" s="1"/>
  <c r="O78" i="7"/>
  <c r="O81" i="7" s="1"/>
  <c r="F80" i="7"/>
  <c r="F83" i="7" s="1"/>
  <c r="F78" i="7"/>
  <c r="F81" i="7" s="1"/>
  <c r="F79" i="7"/>
  <c r="F82" i="7" s="1"/>
  <c r="G79" i="7"/>
  <c r="G82" i="7" s="1"/>
  <c r="G80" i="7"/>
  <c r="G83" i="7" s="1"/>
  <c r="G78" i="7"/>
  <c r="G81" i="7" s="1"/>
  <c r="E80" i="7"/>
  <c r="E83" i="7" s="1"/>
  <c r="E78" i="7"/>
  <c r="E81" i="7" s="1"/>
  <c r="E79" i="7"/>
  <c r="E82" i="7" s="1"/>
  <c r="Q79" i="7"/>
  <c r="Q82" i="7" s="1"/>
  <c r="Q78" i="7"/>
  <c r="Q81" i="7" s="1"/>
  <c r="Q80" i="7"/>
  <c r="Q83" i="7" s="1"/>
  <c r="I79" i="7"/>
  <c r="I82" i="7" s="1"/>
  <c r="I80" i="7"/>
  <c r="I83" i="7" s="1"/>
  <c r="I78" i="7"/>
  <c r="I81" i="7" s="1"/>
  <c r="S78" i="7"/>
  <c r="S81" i="7" s="1"/>
  <c r="S79" i="7"/>
  <c r="S82" i="7" s="1"/>
  <c r="S80" i="7"/>
  <c r="S83" i="7" s="1"/>
  <c r="AK80" i="7"/>
  <c r="AK83" i="7" s="1"/>
  <c r="AK78" i="7"/>
  <c r="AK81" i="7" s="1"/>
  <c r="AK79" i="7"/>
  <c r="AK82" i="7" s="1"/>
  <c r="P79" i="7"/>
  <c r="P82" i="7" s="1"/>
  <c r="P80" i="7"/>
  <c r="P83" i="7" s="1"/>
  <c r="P78" i="7"/>
  <c r="P81" i="7" s="1"/>
  <c r="C78" i="7"/>
  <c r="C105" i="7" s="1"/>
  <c r="B172" i="7" s="1"/>
  <c r="C48" i="7"/>
  <c r="C141" i="7" s="1"/>
  <c r="C79" i="7"/>
  <c r="C106" i="7" s="1"/>
  <c r="B173" i="7" s="1"/>
  <c r="C49" i="7"/>
  <c r="C142" i="7" s="1"/>
  <c r="C50" i="7"/>
  <c r="C143" i="7" s="1"/>
  <c r="V20" i="7" l="1"/>
  <c r="U140" i="7"/>
  <c r="U47" i="7"/>
  <c r="U86" i="7"/>
  <c r="U113" i="7"/>
  <c r="U59" i="7"/>
  <c r="C72" i="7"/>
  <c r="C99" i="7" s="1"/>
  <c r="B166" i="7" s="1"/>
  <c r="C126" i="7"/>
  <c r="C73" i="7"/>
  <c r="C100" i="7" s="1"/>
  <c r="B167" i="7" s="1"/>
  <c r="C127" i="7"/>
  <c r="C44" i="7"/>
  <c r="C137" i="7" s="1"/>
  <c r="C134" i="7"/>
  <c r="C170" i="7"/>
  <c r="C169" i="7"/>
  <c r="C171" i="7"/>
  <c r="C82" i="7"/>
  <c r="C109" i="7" s="1"/>
  <c r="B176" i="7" s="1"/>
  <c r="C52" i="7"/>
  <c r="C145" i="7" s="1"/>
  <c r="C81" i="7"/>
  <c r="C108" i="7" s="1"/>
  <c r="B175" i="7" s="1"/>
  <c r="C51" i="7"/>
  <c r="C144" i="7" s="1"/>
  <c r="C53" i="7"/>
  <c r="C146" i="7" s="1"/>
  <c r="C83" i="7" l="1"/>
  <c r="C110" i="7" s="1"/>
  <c r="B177" i="7" s="1"/>
  <c r="F42" i="1" s="1"/>
  <c r="F40" i="1"/>
  <c r="F43" i="1"/>
  <c r="F32" i="1"/>
  <c r="F44" i="1"/>
  <c r="F34" i="1"/>
  <c r="F35" i="1"/>
  <c r="F36" i="1"/>
  <c r="F27" i="1"/>
  <c r="F28" i="1"/>
  <c r="F24" i="1"/>
  <c r="F26" i="1"/>
  <c r="F23" i="1"/>
  <c r="F33" i="1"/>
  <c r="F25" i="1"/>
  <c r="F41" i="1"/>
  <c r="W20" i="7"/>
  <c r="V140" i="7"/>
  <c r="V86" i="7"/>
  <c r="V47" i="7"/>
  <c r="V113" i="7"/>
  <c r="V59" i="7"/>
  <c r="T80" i="7"/>
  <c r="T83" i="7" s="1"/>
  <c r="T78" i="7"/>
  <c r="T81" i="7" s="1"/>
  <c r="T79" i="7"/>
  <c r="T82" i="7" s="1"/>
  <c r="F31" i="1"/>
  <c r="F39" i="1"/>
  <c r="C54" i="7"/>
  <c r="C147" i="7" s="1"/>
  <c r="C56" i="7"/>
  <c r="C149" i="7" s="1"/>
  <c r="C55" i="7"/>
  <c r="C148" i="7" s="1"/>
  <c r="X20" i="7" l="1"/>
  <c r="W86" i="7"/>
  <c r="W113" i="7"/>
  <c r="W59" i="7"/>
  <c r="W47" i="7"/>
  <c r="W140" i="7"/>
  <c r="U80" i="7"/>
  <c r="U83" i="7" s="1"/>
  <c r="U79" i="7"/>
  <c r="U82" i="7" s="1"/>
  <c r="U78" i="7" l="1"/>
  <c r="U81" i="7" s="1"/>
  <c r="Y20" i="7"/>
  <c r="X113" i="7"/>
  <c r="X59" i="7"/>
  <c r="X47" i="7"/>
  <c r="X86" i="7"/>
  <c r="X140" i="7"/>
  <c r="V79" i="7"/>
  <c r="V82" i="7" s="1"/>
  <c r="V80" i="7"/>
  <c r="V83" i="7" s="1"/>
  <c r="V78" i="7"/>
  <c r="V81" i="7" s="1"/>
  <c r="V57" i="2"/>
  <c r="B61" i="1"/>
  <c r="B63" i="1"/>
  <c r="V16" i="2"/>
  <c r="U58" i="2"/>
  <c r="U52"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B52" i="2"/>
  <c r="C52" i="2"/>
  <c r="D52" i="2"/>
  <c r="E52" i="2"/>
  <c r="F52" i="2"/>
  <c r="G52" i="2"/>
  <c r="H52" i="2"/>
  <c r="I52" i="2"/>
  <c r="J52" i="2"/>
  <c r="K52" i="2"/>
  <c r="L52" i="2"/>
  <c r="M52" i="2"/>
  <c r="N52" i="2"/>
  <c r="O52" i="2"/>
  <c r="Q52" i="2"/>
  <c r="R52" i="2"/>
  <c r="S52" i="2"/>
  <c r="T52" i="2"/>
  <c r="V52" i="2"/>
  <c r="B58" i="2"/>
  <c r="Q58" i="2" s="1"/>
  <c r="C58" i="2"/>
  <c r="D58" i="2"/>
  <c r="E58" i="2"/>
  <c r="F58" i="2"/>
  <c r="H58" i="2"/>
  <c r="I56" i="2"/>
  <c r="I58" i="2" s="1"/>
  <c r="J58" i="2"/>
  <c r="K58" i="2"/>
  <c r="L58" i="2"/>
  <c r="M58" i="2"/>
  <c r="N58" i="2"/>
  <c r="O58" i="2"/>
  <c r="R58" i="2"/>
  <c r="S58" i="2"/>
  <c r="T58" i="2"/>
  <c r="B59" i="1"/>
  <c r="B60" i="1"/>
  <c r="M47" i="2"/>
  <c r="N47" i="2"/>
  <c r="O47" i="2"/>
  <c r="J47" i="2"/>
  <c r="B57" i="2"/>
  <c r="Q57" i="2" s="1"/>
  <c r="B50" i="2"/>
  <c r="B47" i="2"/>
  <c r="B48" i="2"/>
  <c r="B53" i="2" s="1"/>
  <c r="T44" i="2"/>
  <c r="S44" i="2"/>
  <c r="R44" i="2"/>
  <c r="T43" i="2"/>
  <c r="S43" i="2"/>
  <c r="R43" i="2"/>
  <c r="T42" i="2"/>
  <c r="S42" i="2"/>
  <c r="R42" i="2"/>
  <c r="T41" i="2"/>
  <c r="S41" i="2"/>
  <c r="R41" i="2"/>
  <c r="T40" i="2"/>
  <c r="S40" i="2"/>
  <c r="R40" i="2"/>
  <c r="T39" i="2"/>
  <c r="S39" i="2"/>
  <c r="R39" i="2"/>
  <c r="T38" i="2"/>
  <c r="S38" i="2"/>
  <c r="R38" i="2"/>
  <c r="T37" i="2"/>
  <c r="S37" i="2"/>
  <c r="R37" i="2"/>
  <c r="T36" i="2"/>
  <c r="S36" i="2"/>
  <c r="R36" i="2"/>
  <c r="T35" i="2"/>
  <c r="S35" i="2"/>
  <c r="R35" i="2"/>
  <c r="T34" i="2"/>
  <c r="S34" i="2"/>
  <c r="R34" i="2"/>
  <c r="T33" i="2"/>
  <c r="S33" i="2"/>
  <c r="R33" i="2"/>
  <c r="T32" i="2"/>
  <c r="S32" i="2"/>
  <c r="R32" i="2"/>
  <c r="T31" i="2"/>
  <c r="S31" i="2"/>
  <c r="R31" i="2"/>
  <c r="T30" i="2"/>
  <c r="S30" i="2"/>
  <c r="R30" i="2"/>
  <c r="T29" i="2"/>
  <c r="S29" i="2"/>
  <c r="R29" i="2"/>
  <c r="T28" i="2"/>
  <c r="S28" i="2"/>
  <c r="R28" i="2"/>
  <c r="T27" i="2"/>
  <c r="S27" i="2"/>
  <c r="R27" i="2"/>
  <c r="T26" i="2"/>
  <c r="S26" i="2"/>
  <c r="R26" i="2"/>
  <c r="T25" i="2"/>
  <c r="S25" i="2"/>
  <c r="R25" i="2"/>
  <c r="T24" i="2"/>
  <c r="S24" i="2"/>
  <c r="R24" i="2"/>
  <c r="T23" i="2"/>
  <c r="S23" i="2"/>
  <c r="R23" i="2"/>
  <c r="T22" i="2"/>
  <c r="S22" i="2"/>
  <c r="R22" i="2"/>
  <c r="T21" i="2"/>
  <c r="S21" i="2"/>
  <c r="R21" i="2"/>
  <c r="T20" i="2"/>
  <c r="S20" i="2"/>
  <c r="R20" i="2"/>
  <c r="T19" i="2"/>
  <c r="S19" i="2"/>
  <c r="R19" i="2"/>
  <c r="T18" i="2"/>
  <c r="S18" i="2"/>
  <c r="R18" i="2"/>
  <c r="T17" i="2"/>
  <c r="S17" i="2"/>
  <c r="R17" i="2"/>
  <c r="T16" i="2"/>
  <c r="S16" i="2"/>
  <c r="R16" i="2"/>
  <c r="T15" i="2"/>
  <c r="S15" i="2"/>
  <c r="R15" i="2"/>
  <c r="Q11" i="2"/>
  <c r="R11" i="2" s="1"/>
  <c r="Q10" i="2"/>
  <c r="Q9" i="2"/>
  <c r="D130" i="3"/>
  <c r="E130" i="3"/>
  <c r="F130" i="3"/>
  <c r="G130" i="3"/>
  <c r="H130" i="3"/>
  <c r="I130" i="3"/>
  <c r="J130" i="3"/>
  <c r="K130" i="3"/>
  <c r="L130" i="3"/>
  <c r="M130" i="3"/>
  <c r="N130" i="3"/>
  <c r="O130" i="3"/>
  <c r="P130" i="3"/>
  <c r="Q130" i="3"/>
  <c r="R130" i="3"/>
  <c r="S130" i="3"/>
  <c r="T130" i="3"/>
  <c r="U130" i="3"/>
  <c r="V130" i="3"/>
  <c r="W130" i="3"/>
  <c r="X130" i="3"/>
  <c r="Y130" i="3"/>
  <c r="Z130" i="3"/>
  <c r="C130" i="3"/>
  <c r="B58" i="1"/>
  <c r="H125" i="3"/>
  <c r="M125" i="3"/>
  <c r="C125" i="3"/>
  <c r="I18" i="1" s="1"/>
  <c r="D125" i="3"/>
  <c r="E125" i="3"/>
  <c r="F125" i="3"/>
  <c r="G125" i="3"/>
  <c r="I125" i="3"/>
  <c r="J125" i="3"/>
  <c r="K125" i="3"/>
  <c r="L125" i="3"/>
  <c r="N125" i="3"/>
  <c r="O125" i="3"/>
  <c r="P125" i="3"/>
  <c r="Q125" i="3"/>
  <c r="R125" i="3"/>
  <c r="S125" i="3"/>
  <c r="T125" i="3"/>
  <c r="U125" i="3"/>
  <c r="V125" i="3"/>
  <c r="W125" i="3"/>
  <c r="X125" i="3"/>
  <c r="Y125" i="3"/>
  <c r="Z125" i="3"/>
  <c r="C129" i="3"/>
  <c r="M127" i="3"/>
  <c r="S57" i="2" s="1"/>
  <c r="R127" i="3"/>
  <c r="T57" i="2" s="1"/>
  <c r="U127" i="3"/>
  <c r="U57" i="2" s="1"/>
  <c r="R123" i="3"/>
  <c r="T50" i="2" s="1"/>
  <c r="R122" i="3"/>
  <c r="T48" i="2" s="1"/>
  <c r="M123" i="3"/>
  <c r="S50" i="2" s="1"/>
  <c r="M122" i="3"/>
  <c r="M126" i="3" s="1"/>
  <c r="S48" i="2"/>
  <c r="D127" i="3"/>
  <c r="E127" i="3"/>
  <c r="F127" i="3"/>
  <c r="G127" i="3"/>
  <c r="H127" i="3"/>
  <c r="R57" i="2" s="1"/>
  <c r="I127" i="3"/>
  <c r="J127" i="3"/>
  <c r="K127" i="3"/>
  <c r="L127" i="3"/>
  <c r="N127" i="3"/>
  <c r="O127" i="3"/>
  <c r="P127" i="3"/>
  <c r="Q127" i="3"/>
  <c r="S127" i="3"/>
  <c r="T127" i="3"/>
  <c r="V127" i="3"/>
  <c r="W127" i="3"/>
  <c r="X127" i="3"/>
  <c r="Y127" i="3"/>
  <c r="Z127" i="3"/>
  <c r="C127" i="3"/>
  <c r="D123" i="3"/>
  <c r="D126" i="3" s="1"/>
  <c r="E123" i="3"/>
  <c r="E126" i="3" s="1"/>
  <c r="F123" i="3"/>
  <c r="G123" i="3"/>
  <c r="H123" i="3"/>
  <c r="R50" i="2"/>
  <c r="I123" i="3"/>
  <c r="J123" i="3"/>
  <c r="J126" i="3" s="1"/>
  <c r="K123" i="3"/>
  <c r="K126" i="3" s="1"/>
  <c r="L123" i="3"/>
  <c r="N123" i="3"/>
  <c r="O123" i="3"/>
  <c r="P123" i="3"/>
  <c r="P126" i="3"/>
  <c r="Q123" i="3"/>
  <c r="S123" i="3"/>
  <c r="T123" i="3"/>
  <c r="T126" i="3"/>
  <c r="U123" i="3"/>
  <c r="U50" i="2" s="1"/>
  <c r="V123" i="3"/>
  <c r="W123" i="3"/>
  <c r="X123" i="3"/>
  <c r="X126" i="3" s="1"/>
  <c r="Y123" i="3"/>
  <c r="Z123" i="3"/>
  <c r="Z126" i="3" s="1"/>
  <c r="C123" i="3"/>
  <c r="S122" i="3"/>
  <c r="S126" i="3" s="1"/>
  <c r="T122" i="3"/>
  <c r="U122" i="3"/>
  <c r="U48" i="2" s="1"/>
  <c r="V122" i="3"/>
  <c r="W122" i="3"/>
  <c r="X122" i="3"/>
  <c r="Y122" i="3"/>
  <c r="Y126" i="3"/>
  <c r="Z122" i="3"/>
  <c r="D122" i="3"/>
  <c r="E122" i="3"/>
  <c r="F122" i="3"/>
  <c r="F126" i="3" s="1"/>
  <c r="G122" i="3"/>
  <c r="H122" i="3"/>
  <c r="R48" i="2" s="1"/>
  <c r="I122" i="3"/>
  <c r="I126" i="3" s="1"/>
  <c r="J122" i="3"/>
  <c r="K122" i="3"/>
  <c r="L122" i="3"/>
  <c r="N122" i="3"/>
  <c r="O122" i="3"/>
  <c r="P122" i="3"/>
  <c r="Q122" i="3"/>
  <c r="Q126" i="3"/>
  <c r="C122" i="3"/>
  <c r="C126" i="3" s="1"/>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2" i="4"/>
  <c r="B54" i="1"/>
  <c r="C47" i="2"/>
  <c r="C48" i="2" s="1"/>
  <c r="C53" i="2" s="1"/>
  <c r="D47" i="2"/>
  <c r="D48" i="2" s="1"/>
  <c r="D53" i="2" s="1"/>
  <c r="E47" i="2"/>
  <c r="E48" i="2" s="1"/>
  <c r="E53" i="2" s="1"/>
  <c r="F47" i="2"/>
  <c r="F48" i="2" s="1"/>
  <c r="Q48" i="2" s="1"/>
  <c r="H47" i="2"/>
  <c r="H48" i="2" s="1"/>
  <c r="I47" i="2"/>
  <c r="I48" i="2" s="1"/>
  <c r="K47" i="2"/>
  <c r="K48" i="2" s="1"/>
  <c r="K53" i="2"/>
  <c r="L47" i="2"/>
  <c r="L48" i="2" s="1"/>
  <c r="J50" i="2"/>
  <c r="B55" i="1"/>
  <c r="M50" i="2"/>
  <c r="B56" i="1"/>
  <c r="N50" i="2"/>
  <c r="B57" i="1"/>
  <c r="O50" i="2"/>
  <c r="F50" i="2"/>
  <c r="Q50" i="2" s="1"/>
  <c r="M57" i="2"/>
  <c r="N57" i="2"/>
  <c r="O57" i="2"/>
  <c r="J57" i="2"/>
  <c r="K50" i="2"/>
  <c r="I50" i="2"/>
  <c r="I53" i="2" s="1"/>
  <c r="E4" i="6"/>
  <c r="E5" i="6"/>
  <c r="E6" i="6"/>
  <c r="E7" i="6"/>
  <c r="E8" i="6"/>
  <c r="E9" i="6"/>
  <c r="E10" i="6"/>
  <c r="E11" i="6"/>
  <c r="E12" i="6"/>
  <c r="E13" i="6"/>
  <c r="E3" i="6"/>
  <c r="L34" i="6"/>
  <c r="C4" i="6"/>
  <c r="C5" i="6"/>
  <c r="C6" i="6"/>
  <c r="C7" i="6"/>
  <c r="C3" i="6"/>
  <c r="I14" i="6"/>
  <c r="I16" i="6" s="1"/>
  <c r="J14" i="6"/>
  <c r="J16" i="6" s="1"/>
  <c r="J20" i="6"/>
  <c r="K14" i="6"/>
  <c r="K20" i="6" s="1"/>
  <c r="L14" i="6"/>
  <c r="M14" i="6"/>
  <c r="M18" i="6" s="1"/>
  <c r="M16" i="6"/>
  <c r="N14" i="6"/>
  <c r="N20" i="6"/>
  <c r="O20" i="6"/>
  <c r="B8" i="6" s="1"/>
  <c r="N18" i="6"/>
  <c r="I28" i="6"/>
  <c r="I30" i="6"/>
  <c r="I35" i="6" s="1"/>
  <c r="C13" i="6" s="1"/>
  <c r="I32" i="6"/>
  <c r="J28" i="6"/>
  <c r="J34" i="6" s="1"/>
  <c r="K28" i="6"/>
  <c r="K32" i="6" s="1"/>
  <c r="L28" i="6"/>
  <c r="L32" i="6" s="1"/>
  <c r="M28" i="6"/>
  <c r="M30" i="6" s="1"/>
  <c r="N28" i="6"/>
  <c r="N32" i="6" s="1"/>
  <c r="N30" i="6"/>
  <c r="O28" i="6"/>
  <c r="O32" i="6" s="1"/>
  <c r="O30" i="6"/>
  <c r="I55" i="2"/>
  <c r="I57" i="2" s="1"/>
  <c r="B4" i="6"/>
  <c r="B5" i="6"/>
  <c r="B6" i="6"/>
  <c r="B7" i="6"/>
  <c r="B3" i="6"/>
  <c r="C57" i="2"/>
  <c r="F57" i="2"/>
  <c r="D57" i="2"/>
  <c r="E57" i="2"/>
  <c r="H57" i="2"/>
  <c r="K57" i="2"/>
  <c r="L57" i="2"/>
  <c r="F11" i="1"/>
  <c r="C30" i="5"/>
  <c r="E30" i="5" s="1"/>
  <c r="D30" i="5"/>
  <c r="C29" i="5"/>
  <c r="E29" i="5" s="1"/>
  <c r="D29" i="5"/>
  <c r="C28" i="5"/>
  <c r="E28" i="5" s="1"/>
  <c r="D28" i="5"/>
  <c r="C27" i="5"/>
  <c r="D27" i="5"/>
  <c r="C26" i="5"/>
  <c r="D26" i="5"/>
  <c r="C25" i="5"/>
  <c r="D25" i="5"/>
  <c r="E25" i="5"/>
  <c r="C24" i="5"/>
  <c r="E24" i="5" s="1"/>
  <c r="D24" i="5"/>
  <c r="C23" i="5"/>
  <c r="D23" i="5"/>
  <c r="C22" i="5"/>
  <c r="E22" i="5" s="1"/>
  <c r="D22" i="5"/>
  <c r="C21" i="5"/>
  <c r="E21" i="5" s="1"/>
  <c r="D21" i="5"/>
  <c r="C20" i="5"/>
  <c r="D20" i="5"/>
  <c r="E20" i="5"/>
  <c r="C19" i="5"/>
  <c r="E19" i="5" s="1"/>
  <c r="D19" i="5"/>
  <c r="C18" i="5"/>
  <c r="E18" i="5" s="1"/>
  <c r="D18" i="5"/>
  <c r="C17" i="5"/>
  <c r="D17" i="5"/>
  <c r="E17" i="5"/>
  <c r="C16" i="5"/>
  <c r="E16" i="5" s="1"/>
  <c r="D16" i="5"/>
  <c r="C15" i="5"/>
  <c r="E15" i="5"/>
  <c r="D15" i="5"/>
  <c r="C14" i="5"/>
  <c r="D14" i="5"/>
  <c r="E14" i="5"/>
  <c r="C13" i="5"/>
  <c r="E13" i="5" s="1"/>
  <c r="D13" i="5"/>
  <c r="C12" i="5"/>
  <c r="D12" i="5"/>
  <c r="C11" i="5"/>
  <c r="E11" i="5" s="1"/>
  <c r="D11" i="5"/>
  <c r="C10" i="5"/>
  <c r="D10" i="5"/>
  <c r="C9" i="5"/>
  <c r="E9" i="5" s="1"/>
  <c r="D9" i="5"/>
  <c r="C8" i="5"/>
  <c r="E8" i="5"/>
  <c r="D8" i="5"/>
  <c r="C7" i="5"/>
  <c r="E7" i="5" s="1"/>
  <c r="D7" i="5"/>
  <c r="C6" i="5"/>
  <c r="E6" i="5" s="1"/>
  <c r="D6" i="5"/>
  <c r="C5" i="5"/>
  <c r="D5" i="5"/>
  <c r="C4" i="5"/>
  <c r="D4" i="5"/>
  <c r="C3" i="5"/>
  <c r="D3" i="5"/>
  <c r="E3" i="5" s="1"/>
  <c r="C2" i="5"/>
  <c r="E2" i="5" s="1"/>
  <c r="D2" i="5"/>
  <c r="C31" i="5"/>
  <c r="D31" i="5"/>
  <c r="E31" i="5" s="1"/>
  <c r="B3" i="4"/>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L50" i="2"/>
  <c r="H50" i="2"/>
  <c r="G53" i="2"/>
  <c r="G47" i="2"/>
  <c r="L20" i="6"/>
  <c r="L16" i="6"/>
  <c r="L21" i="6" s="1"/>
  <c r="L18" i="6"/>
  <c r="J30" i="6"/>
  <c r="E27" i="5"/>
  <c r="N16" i="6"/>
  <c r="N21" i="6" s="1"/>
  <c r="J18" i="6"/>
  <c r="I34" i="6"/>
  <c r="I17" i="1"/>
  <c r="K18" i="6"/>
  <c r="Z20" i="7" l="1"/>
  <c r="Y113" i="7"/>
  <c r="Y59" i="7"/>
  <c r="Y140" i="7"/>
  <c r="Y47" i="7"/>
  <c r="Y86" i="7"/>
  <c r="W78" i="7"/>
  <c r="W81" i="7" s="1"/>
  <c r="W79" i="7"/>
  <c r="W82" i="7" s="1"/>
  <c r="W80" i="7"/>
  <c r="W83" i="7" s="1"/>
  <c r="M21" i="6"/>
  <c r="L23" i="6" s="1"/>
  <c r="E12" i="5"/>
  <c r="L30" i="6"/>
  <c r="M20" i="6"/>
  <c r="N35" i="6"/>
  <c r="E5" i="5"/>
  <c r="D6" i="1"/>
  <c r="J48" i="2"/>
  <c r="J53" i="2" s="1"/>
  <c r="E6" i="1" s="1"/>
  <c r="N48" i="2"/>
  <c r="M48" i="2"/>
  <c r="M53" i="2" s="1"/>
  <c r="E7" i="1" s="1"/>
  <c r="N34" i="6"/>
  <c r="O34" i="6" s="1"/>
  <c r="B12" i="6" s="1"/>
  <c r="E26" i="5"/>
  <c r="F7" i="1"/>
  <c r="E10" i="5"/>
  <c r="E23" i="5"/>
  <c r="N126" i="3"/>
  <c r="W126" i="3"/>
  <c r="H126" i="3"/>
  <c r="P79" i="8"/>
  <c r="P49" i="8"/>
  <c r="P72" i="8"/>
  <c r="P56" i="8"/>
  <c r="P70" i="8"/>
  <c r="P68" i="8"/>
  <c r="P74" i="8"/>
  <c r="P54" i="8"/>
  <c r="P78" i="8"/>
  <c r="P77" i="8"/>
  <c r="P61" i="8"/>
  <c r="P53" i="8"/>
  <c r="P51" i="8"/>
  <c r="P76" i="8"/>
  <c r="P60" i="8"/>
  <c r="P75" i="8"/>
  <c r="P59" i="8"/>
  <c r="P52" i="8"/>
  <c r="P71" i="8"/>
  <c r="P65" i="8"/>
  <c r="P66" i="8"/>
  <c r="P50" i="8"/>
  <c r="P73" i="8"/>
  <c r="P69" i="8"/>
  <c r="P63" i="8"/>
  <c r="P67" i="8"/>
  <c r="P58" i="8"/>
  <c r="P81" i="8"/>
  <c r="P57" i="8"/>
  <c r="P80" i="8"/>
  <c r="P64" i="8"/>
  <c r="P48" i="8"/>
  <c r="P55" i="8"/>
  <c r="P62" i="8"/>
  <c r="I20" i="6"/>
  <c r="B9" i="6" s="1"/>
  <c r="D7" i="1" s="1"/>
  <c r="F13" i="1"/>
  <c r="U126" i="3"/>
  <c r="E4" i="5"/>
  <c r="I18" i="6"/>
  <c r="I21" i="6" s="1"/>
  <c r="L126" i="3"/>
  <c r="V126" i="3"/>
  <c r="O126" i="3"/>
  <c r="G126" i="3"/>
  <c r="T19" i="1"/>
  <c r="T18" i="1"/>
  <c r="T22" i="1"/>
  <c r="T30" i="1" s="1"/>
  <c r="T38" i="1" s="1"/>
  <c r="T21" i="1"/>
  <c r="T29" i="1" s="1"/>
  <c r="T37" i="1" s="1"/>
  <c r="R53" i="2"/>
  <c r="E11" i="1"/>
  <c r="N53" i="2"/>
  <c r="E8" i="1" s="1"/>
  <c r="V17" i="2"/>
  <c r="L53" i="2"/>
  <c r="F8" i="1"/>
  <c r="H48" i="1"/>
  <c r="E16" i="1"/>
  <c r="F16" i="1"/>
  <c r="E15" i="1"/>
  <c r="F49" i="1"/>
  <c r="E12" i="1"/>
  <c r="E17" i="1"/>
  <c r="E29" i="1" s="1"/>
  <c r="E37" i="1" s="1"/>
  <c r="F48" i="1"/>
  <c r="G61" i="8"/>
  <c r="G49" i="8"/>
  <c r="G70" i="8"/>
  <c r="G73" i="8"/>
  <c r="G56" i="8"/>
  <c r="G48" i="8"/>
  <c r="G66" i="8"/>
  <c r="G54" i="8"/>
  <c r="G80" i="8"/>
  <c r="G68" i="8"/>
  <c r="G76" i="8"/>
  <c r="G78" i="8"/>
  <c r="G52" i="8"/>
  <c r="G74" i="8"/>
  <c r="G62" i="8"/>
  <c r="G60" i="8"/>
  <c r="G75" i="8"/>
  <c r="G72" i="8"/>
  <c r="G79" i="8"/>
  <c r="E74" i="8"/>
  <c r="G58" i="8"/>
  <c r="G71" i="8"/>
  <c r="H75" i="8"/>
  <c r="E65" i="8"/>
  <c r="E54" i="8"/>
  <c r="O67" i="8"/>
  <c r="H69" i="8"/>
  <c r="O49" i="8"/>
  <c r="E69" i="8"/>
  <c r="H63" i="8"/>
  <c r="E57" i="8"/>
  <c r="E78" i="8"/>
  <c r="O73" i="8"/>
  <c r="E58" i="8"/>
  <c r="E73" i="8"/>
  <c r="K65" i="8"/>
  <c r="K77" i="8"/>
  <c r="K49" i="8"/>
  <c r="K56" i="8"/>
  <c r="C74" i="8"/>
  <c r="C60" i="8"/>
  <c r="C53" i="8"/>
  <c r="C78" i="8"/>
  <c r="C59" i="8"/>
  <c r="C72" i="8"/>
  <c r="E70" i="8"/>
  <c r="K55" i="8"/>
  <c r="C79" i="8"/>
  <c r="G67" i="8"/>
  <c r="H50" i="8"/>
  <c r="E60" i="8"/>
  <c r="O81" i="8"/>
  <c r="C81" i="8"/>
  <c r="C57" i="8"/>
  <c r="G50" i="8"/>
  <c r="G51" i="8"/>
  <c r="H55" i="8"/>
  <c r="H68" i="8"/>
  <c r="O70" i="8"/>
  <c r="O68" i="8"/>
  <c r="E67" i="8"/>
  <c r="H77" i="8"/>
  <c r="H65" i="8"/>
  <c r="E81" i="8"/>
  <c r="O48" i="8"/>
  <c r="H62" i="8"/>
  <c r="K73" i="8"/>
  <c r="K54" i="8"/>
  <c r="K68" i="8"/>
  <c r="K52" i="8"/>
  <c r="C61" i="8"/>
  <c r="C50" i="8"/>
  <c r="C48" i="8"/>
  <c r="C67" i="8"/>
  <c r="K61" i="8"/>
  <c r="C62" i="8"/>
  <c r="C76" i="8"/>
  <c r="C65" i="8"/>
  <c r="K71" i="8"/>
  <c r="C55" i="8"/>
  <c r="C73" i="8"/>
  <c r="O56" i="8"/>
  <c r="K50" i="8"/>
  <c r="C66" i="8"/>
  <c r="G77" i="8"/>
  <c r="E77" i="8"/>
  <c r="E59" i="8"/>
  <c r="H74" i="8"/>
  <c r="E64" i="8"/>
  <c r="C64" i="8"/>
  <c r="K81" i="8"/>
  <c r="G65" i="8"/>
  <c r="H48" i="8"/>
  <c r="O63" i="8"/>
  <c r="H79" i="8"/>
  <c r="E79" i="8"/>
  <c r="O74" i="8"/>
  <c r="E71" i="8"/>
  <c r="O71" i="8"/>
  <c r="H57" i="8"/>
  <c r="O52" i="8"/>
  <c r="C49" i="8"/>
  <c r="K76" i="8"/>
  <c r="K80" i="8"/>
  <c r="K51" i="8"/>
  <c r="C71" i="8"/>
  <c r="O60" i="8"/>
  <c r="K57" i="8"/>
  <c r="C80" i="8"/>
  <c r="C75" i="8"/>
  <c r="C54" i="8"/>
  <c r="K62" i="8"/>
  <c r="C58" i="8"/>
  <c r="E63" i="8"/>
  <c r="H51" i="8"/>
  <c r="K78" i="8"/>
  <c r="H78" i="8"/>
  <c r="H53" i="8"/>
  <c r="K74" i="8"/>
  <c r="K63" i="8"/>
  <c r="G64" i="8"/>
  <c r="O50" i="8"/>
  <c r="O57" i="8"/>
  <c r="H61" i="8"/>
  <c r="E66" i="8"/>
  <c r="E56" i="8"/>
  <c r="H59" i="8"/>
  <c r="E48" i="8"/>
  <c r="H76" i="8"/>
  <c r="O64" i="8"/>
  <c r="O58" i="8"/>
  <c r="E68" i="8"/>
  <c r="O65" i="8"/>
  <c r="E51" i="8"/>
  <c r="H73" i="8"/>
  <c r="H80" i="8"/>
  <c r="K48" i="8"/>
  <c r="K75" i="8"/>
  <c r="C56" i="8"/>
  <c r="H58" i="8"/>
  <c r="C69" i="8"/>
  <c r="G69" i="8"/>
  <c r="E62" i="8"/>
  <c r="K67" i="8"/>
  <c r="O51" i="8"/>
  <c r="G81" i="8"/>
  <c r="O66" i="8"/>
  <c r="E49" i="8"/>
  <c r="O80" i="8"/>
  <c r="H67" i="8"/>
  <c r="E52" i="8"/>
  <c r="O54" i="8"/>
  <c r="H71" i="8"/>
  <c r="E55" i="8"/>
  <c r="O75" i="8"/>
  <c r="O77" i="8"/>
  <c r="H60" i="8"/>
  <c r="O79" i="8"/>
  <c r="K70" i="8"/>
  <c r="K66" i="8"/>
  <c r="K64" i="8"/>
  <c r="K59" i="8"/>
  <c r="C68" i="8"/>
  <c r="C52" i="8"/>
  <c r="K69" i="8"/>
  <c r="C51" i="8"/>
  <c r="G53" i="8"/>
  <c r="E72" i="8"/>
  <c r="E61" i="8"/>
  <c r="K58" i="8"/>
  <c r="C63" i="8"/>
  <c r="K72" i="8"/>
  <c r="C77" i="8"/>
  <c r="G63" i="8"/>
  <c r="G55" i="8"/>
  <c r="G57" i="8"/>
  <c r="H54" i="8"/>
  <c r="E50" i="8"/>
  <c r="H81" i="8"/>
  <c r="H66" i="8"/>
  <c r="E75" i="8"/>
  <c r="O59" i="8"/>
  <c r="E76" i="8"/>
  <c r="O55" i="8"/>
  <c r="E53" i="8"/>
  <c r="O69" i="8"/>
  <c r="O62" i="8"/>
  <c r="K60" i="8"/>
  <c r="G59" i="8"/>
  <c r="O53" i="8"/>
  <c r="O61" i="8"/>
  <c r="H52" i="8"/>
  <c r="K53" i="8"/>
  <c r="O72" i="8"/>
  <c r="E80" i="8"/>
  <c r="K79" i="8"/>
  <c r="C70" i="8"/>
  <c r="M64" i="8"/>
  <c r="M78" i="8"/>
  <c r="H64" i="8"/>
  <c r="O76" i="8"/>
  <c r="H56" i="8"/>
  <c r="M58" i="8"/>
  <c r="M74" i="8"/>
  <c r="O78" i="8"/>
  <c r="M55" i="8"/>
  <c r="M49" i="8"/>
  <c r="M70" i="8"/>
  <c r="M81" i="8"/>
  <c r="M57" i="8"/>
  <c r="M77" i="8"/>
  <c r="M56" i="8"/>
  <c r="L64" i="8"/>
  <c r="L75" i="8"/>
  <c r="L55" i="8"/>
  <c r="L79" i="8"/>
  <c r="L48" i="8"/>
  <c r="F74" i="8"/>
  <c r="F48" i="8"/>
  <c r="F57" i="8"/>
  <c r="F72" i="8"/>
  <c r="J57" i="8"/>
  <c r="J50" i="8"/>
  <c r="J53" i="8"/>
  <c r="J56" i="8"/>
  <c r="N52" i="8"/>
  <c r="N79" i="8"/>
  <c r="M73" i="8"/>
  <c r="M53" i="8"/>
  <c r="M60" i="8"/>
  <c r="M59" i="8"/>
  <c r="L54" i="8"/>
  <c r="M66" i="8"/>
  <c r="M63" i="8"/>
  <c r="L76" i="8"/>
  <c r="L80" i="8"/>
  <c r="L52" i="8"/>
  <c r="L74" i="8"/>
  <c r="F80" i="8"/>
  <c r="F56" i="8"/>
  <c r="F54" i="8"/>
  <c r="F62" i="8"/>
  <c r="J70" i="8"/>
  <c r="J74" i="8"/>
  <c r="J73" i="8"/>
  <c r="J72" i="8"/>
  <c r="N65" i="8"/>
  <c r="N55" i="8"/>
  <c r="N77" i="8"/>
  <c r="N70" i="8"/>
  <c r="I76" i="8"/>
  <c r="I50" i="8"/>
  <c r="I74" i="8"/>
  <c r="I59" i="8"/>
  <c r="D54" i="8"/>
  <c r="D76" i="8"/>
  <c r="D59" i="8"/>
  <c r="D53" i="8"/>
  <c r="D61" i="8"/>
  <c r="N48" i="8"/>
  <c r="I52" i="8"/>
  <c r="D69" i="8"/>
  <c r="D64" i="8"/>
  <c r="D66" i="8"/>
  <c r="I53" i="8"/>
  <c r="D67" i="8"/>
  <c r="L59" i="8"/>
  <c r="F49" i="8"/>
  <c r="N58" i="8"/>
  <c r="I62" i="8"/>
  <c r="M65" i="8"/>
  <c r="J79" i="8"/>
  <c r="I71" i="8"/>
  <c r="D74" i="8"/>
  <c r="H70" i="8"/>
  <c r="M67" i="8"/>
  <c r="M76" i="8"/>
  <c r="L53" i="8"/>
  <c r="L70" i="8"/>
  <c r="L71" i="8"/>
  <c r="L81" i="8"/>
  <c r="F51" i="8"/>
  <c r="F60" i="8"/>
  <c r="F50" i="8"/>
  <c r="F58" i="8"/>
  <c r="J48" i="8"/>
  <c r="J52" i="8"/>
  <c r="J54" i="8"/>
  <c r="J69" i="8"/>
  <c r="N61" i="8"/>
  <c r="N51" i="8"/>
  <c r="N53" i="8"/>
  <c r="I69" i="8"/>
  <c r="I54" i="8"/>
  <c r="I66" i="8"/>
  <c r="D49" i="8"/>
  <c r="N63" i="8"/>
  <c r="D70" i="8"/>
  <c r="M50" i="8"/>
  <c r="F81" i="8"/>
  <c r="J61" i="8"/>
  <c r="I77" i="8"/>
  <c r="D80" i="8"/>
  <c r="L69" i="8"/>
  <c r="J63" i="8"/>
  <c r="N64" i="8"/>
  <c r="D72" i="8"/>
  <c r="H72" i="8"/>
  <c r="M72" i="8"/>
  <c r="M51" i="8"/>
  <c r="L50" i="8"/>
  <c r="L67" i="8"/>
  <c r="L60" i="8"/>
  <c r="L63" i="8"/>
  <c r="F79" i="8"/>
  <c r="F67" i="8"/>
  <c r="F65" i="8"/>
  <c r="F73" i="8"/>
  <c r="J51" i="8"/>
  <c r="J67" i="8"/>
  <c r="J75" i="8"/>
  <c r="N62" i="8"/>
  <c r="N59" i="8"/>
  <c r="N76" i="8"/>
  <c r="N74" i="8"/>
  <c r="N49" i="8"/>
  <c r="I79" i="8"/>
  <c r="I65" i="8"/>
  <c r="I78" i="8"/>
  <c r="I75" i="8"/>
  <c r="D68" i="8"/>
  <c r="D50" i="8"/>
  <c r="D58" i="8"/>
  <c r="D60" i="8"/>
  <c r="I49" i="8"/>
  <c r="D81" i="8"/>
  <c r="L58" i="8"/>
  <c r="J80" i="8"/>
  <c r="N56" i="8"/>
  <c r="D51" i="8"/>
  <c r="L49" i="8"/>
  <c r="J49" i="8"/>
  <c r="I80" i="8"/>
  <c r="H49" i="8"/>
  <c r="M80" i="8"/>
  <c r="L57" i="8"/>
  <c r="L66" i="8"/>
  <c r="L68" i="8"/>
  <c r="L77" i="8"/>
  <c r="F77" i="8"/>
  <c r="F78" i="8"/>
  <c r="F55" i="8"/>
  <c r="J58" i="8"/>
  <c r="J55" i="8"/>
  <c r="J64" i="8"/>
  <c r="J71" i="8"/>
  <c r="N57" i="8"/>
  <c r="N75" i="8"/>
  <c r="N66" i="8"/>
  <c r="N71" i="8"/>
  <c r="I55" i="8"/>
  <c r="I48" i="8"/>
  <c r="I70" i="8"/>
  <c r="D48" i="8"/>
  <c r="D73" i="8"/>
  <c r="D71" i="8"/>
  <c r="I51" i="8"/>
  <c r="D78" i="8"/>
  <c r="M68" i="8"/>
  <c r="F76" i="8"/>
  <c r="N60" i="8"/>
  <c r="I61" i="8"/>
  <c r="D75" i="8"/>
  <c r="L65" i="8"/>
  <c r="F70" i="8"/>
  <c r="N73" i="8"/>
  <c r="I81" i="8"/>
  <c r="M52" i="8"/>
  <c r="M61" i="8"/>
  <c r="M48" i="8"/>
  <c r="L72" i="8"/>
  <c r="L73" i="8"/>
  <c r="L61" i="8"/>
  <c r="F53" i="8"/>
  <c r="F63" i="8"/>
  <c r="F64" i="8"/>
  <c r="F68" i="8"/>
  <c r="J62" i="8"/>
  <c r="J78" i="8"/>
  <c r="J68" i="8"/>
  <c r="N80" i="8"/>
  <c r="N72" i="8"/>
  <c r="N81" i="8"/>
  <c r="N54" i="8"/>
  <c r="I56" i="8"/>
  <c r="I73" i="8"/>
  <c r="I60" i="8"/>
  <c r="I58" i="8"/>
  <c r="I64" i="8"/>
  <c r="D52" i="8"/>
  <c r="D55" i="8"/>
  <c r="D63" i="8"/>
  <c r="D77" i="8"/>
  <c r="I68" i="8"/>
  <c r="D65" i="8"/>
  <c r="L56" i="8"/>
  <c r="J65" i="8"/>
  <c r="N67" i="8"/>
  <c r="D57" i="8"/>
  <c r="M62" i="8"/>
  <c r="F71" i="8"/>
  <c r="J76" i="8"/>
  <c r="N78" i="8"/>
  <c r="D62" i="8"/>
  <c r="M79" i="8"/>
  <c r="M75" i="8"/>
  <c r="M69" i="8"/>
  <c r="M71" i="8"/>
  <c r="L62" i="8"/>
  <c r="L78" i="8"/>
  <c r="L51" i="8"/>
  <c r="F66" i="8"/>
  <c r="F52" i="8"/>
  <c r="F61" i="8"/>
  <c r="F75" i="8"/>
  <c r="J77" i="8"/>
  <c r="J59" i="8"/>
  <c r="J66" i="8"/>
  <c r="J60" i="8"/>
  <c r="N69" i="8"/>
  <c r="N68" i="8"/>
  <c r="I67" i="8"/>
  <c r="I72" i="8"/>
  <c r="M54" i="8"/>
  <c r="F59" i="8"/>
  <c r="J81" i="8"/>
  <c r="I63" i="8"/>
  <c r="D79" i="8"/>
  <c r="F69" i="8"/>
  <c r="N50" i="8"/>
  <c r="I57" i="8"/>
  <c r="D56" i="8"/>
  <c r="F6" i="1"/>
  <c r="F19" i="1"/>
  <c r="F15" i="1"/>
  <c r="F12" i="1"/>
  <c r="T53" i="2"/>
  <c r="E19" i="1" s="1"/>
  <c r="E31" i="1" s="1"/>
  <c r="E39" i="1" s="1"/>
  <c r="H53" i="2"/>
  <c r="G49" i="1"/>
  <c r="G48" i="1"/>
  <c r="H56" i="1"/>
  <c r="E56" i="1" s="1"/>
  <c r="F14" i="1"/>
  <c r="H49" i="1"/>
  <c r="F17" i="1"/>
  <c r="S53" i="2"/>
  <c r="E18" i="1" s="1"/>
  <c r="E30" i="1" s="1"/>
  <c r="E38" i="1" s="1"/>
  <c r="H54" i="1"/>
  <c r="E54" i="1" s="1"/>
  <c r="T11" i="2"/>
  <c r="V11" i="2" s="1"/>
  <c r="S11" i="2"/>
  <c r="U11" i="2" s="1"/>
  <c r="U53" i="2"/>
  <c r="M23" i="6"/>
  <c r="L35" i="6"/>
  <c r="E48" i="1"/>
  <c r="Q53" i="2"/>
  <c r="E14" i="1" s="1"/>
  <c r="B13" i="6"/>
  <c r="D9" i="1" s="1"/>
  <c r="M34" i="6"/>
  <c r="I19" i="1"/>
  <c r="D8" i="1"/>
  <c r="J32" i="6"/>
  <c r="J35" i="6" s="1"/>
  <c r="I37" i="6" s="1"/>
  <c r="K30" i="6"/>
  <c r="K35" i="6" s="1"/>
  <c r="K37" i="6" s="1"/>
  <c r="T17" i="1"/>
  <c r="I20" i="1"/>
  <c r="B10" i="6"/>
  <c r="R126" i="3"/>
  <c r="F9" i="1"/>
  <c r="T20" i="1"/>
  <c r="E49" i="1"/>
  <c r="J21" i="6"/>
  <c r="M32" i="6"/>
  <c r="M35" i="6" s="1"/>
  <c r="M37" i="6" s="1"/>
  <c r="F20" i="1"/>
  <c r="F18" i="1"/>
  <c r="K34" i="6"/>
  <c r="F53" i="2"/>
  <c r="E13" i="1" s="1"/>
  <c r="K16" i="6"/>
  <c r="K21" i="6" s="1"/>
  <c r="K23" i="6" s="1"/>
  <c r="F10" i="1"/>
  <c r="H55" i="1" l="1"/>
  <c r="E55" i="1" s="1"/>
  <c r="X78" i="7"/>
  <c r="X81" i="7" s="1"/>
  <c r="X79" i="7"/>
  <c r="X82" i="7" s="1"/>
  <c r="X80" i="7"/>
  <c r="X83" i="7" s="1"/>
  <c r="AA20" i="7"/>
  <c r="Z59" i="7"/>
  <c r="Z113" i="7"/>
  <c r="Z47" i="7"/>
  <c r="Z140" i="7"/>
  <c r="Z86" i="7"/>
  <c r="C9" i="6"/>
  <c r="Q20" i="6" a="1"/>
  <c r="Q22" i="6" s="1"/>
  <c r="I23" i="6"/>
  <c r="O48" i="2"/>
  <c r="O35" i="6"/>
  <c r="C12" i="6" s="1"/>
  <c r="V53" i="2"/>
  <c r="E10" i="1" s="1"/>
  <c r="V18" i="2"/>
  <c r="E20" i="1"/>
  <c r="O21" i="6"/>
  <c r="C11" i="6"/>
  <c r="L37" i="6"/>
  <c r="Q34" i="6" a="1"/>
  <c r="J23" i="6"/>
  <c r="J37" i="6"/>
  <c r="AB20" i="7" l="1"/>
  <c r="AA47" i="7"/>
  <c r="AA140" i="7"/>
  <c r="AA86" i="7"/>
  <c r="AA113" i="7"/>
  <c r="AA59" i="7"/>
  <c r="Y79" i="7"/>
  <c r="Y82" i="7" s="1"/>
  <c r="Y80" i="7"/>
  <c r="Y83" i="7" s="1"/>
  <c r="Q20" i="6"/>
  <c r="R21" i="6"/>
  <c r="R20" i="6"/>
  <c r="S20" i="6" s="1"/>
  <c r="N37" i="6"/>
  <c r="O53" i="2"/>
  <c r="E9" i="1" s="1"/>
  <c r="H57" i="1"/>
  <c r="E57" i="1" s="1"/>
  <c r="Q21" i="6"/>
  <c r="R22" i="6"/>
  <c r="V19" i="2"/>
  <c r="C8" i="6"/>
  <c r="N23" i="6"/>
  <c r="R34" i="6"/>
  <c r="S34" i="6" s="1"/>
  <c r="Q36" i="6"/>
  <c r="Q35" i="6"/>
  <c r="R35" i="6"/>
  <c r="Q34" i="6"/>
  <c r="R36" i="6"/>
  <c r="L36" i="6"/>
  <c r="M36" i="6"/>
  <c r="J36" i="6"/>
  <c r="I22" i="6"/>
  <c r="O22" i="6"/>
  <c r="J22" i="6"/>
  <c r="N36" i="6"/>
  <c r="M22" i="6"/>
  <c r="K22" i="6"/>
  <c r="K36" i="6"/>
  <c r="L22" i="6"/>
  <c r="N22" i="6"/>
  <c r="I36" i="6"/>
  <c r="Z78" i="7" l="1"/>
  <c r="Z81" i="7" s="1"/>
  <c r="Z79" i="7"/>
  <c r="Z82" i="7" s="1"/>
  <c r="Z80" i="7"/>
  <c r="Z83" i="7" s="1"/>
  <c r="Y78" i="7"/>
  <c r="Y81" i="7" s="1"/>
  <c r="AC20" i="7"/>
  <c r="AB47" i="7"/>
  <c r="AB140" i="7"/>
  <c r="AB86" i="7"/>
  <c r="AB59" i="7"/>
  <c r="AB113" i="7"/>
  <c r="O36" i="6"/>
  <c r="V20" i="2"/>
  <c r="C10" i="6"/>
  <c r="H7" i="1" a="1"/>
  <c r="H7" i="1" s="1"/>
  <c r="H8" i="1" a="1"/>
  <c r="H8" i="1" s="1"/>
  <c r="H6" i="1" a="1"/>
  <c r="H6" i="1" s="1"/>
  <c r="H9" i="1" a="1"/>
  <c r="H9" i="1" s="1"/>
  <c r="AA78" i="7" l="1"/>
  <c r="AA81" i="7" s="1"/>
  <c r="AA79" i="7"/>
  <c r="AA82" i="7" s="1"/>
  <c r="AA80" i="7"/>
  <c r="AA83" i="7" s="1"/>
  <c r="AD20" i="7"/>
  <c r="AC47" i="7"/>
  <c r="AC140" i="7"/>
  <c r="AC86" i="7"/>
  <c r="AC113" i="7"/>
  <c r="AC59" i="7"/>
  <c r="V21" i="2"/>
  <c r="AB78" i="7" l="1"/>
  <c r="AB81" i="7" s="1"/>
  <c r="AB79" i="7"/>
  <c r="AB82" i="7" s="1"/>
  <c r="AB80" i="7"/>
  <c r="AB83" i="7" s="1"/>
  <c r="AE20" i="7"/>
  <c r="AD140" i="7"/>
  <c r="AD86" i="7"/>
  <c r="AD47" i="7"/>
  <c r="AD113" i="7"/>
  <c r="AD59" i="7"/>
  <c r="V22" i="2"/>
  <c r="AF20" i="7" l="1"/>
  <c r="AE86" i="7"/>
  <c r="AE113" i="7"/>
  <c r="AE59" i="7"/>
  <c r="AE47" i="7"/>
  <c r="AE140" i="7"/>
  <c r="AC80" i="7"/>
  <c r="AC83" i="7" s="1"/>
  <c r="AC78" i="7"/>
  <c r="AC81" i="7" s="1"/>
  <c r="AC79" i="7"/>
  <c r="AC82" i="7" s="1"/>
  <c r="V23" i="2"/>
  <c r="AD80" i="7" l="1"/>
  <c r="AD83" i="7" s="1"/>
  <c r="AD78" i="7"/>
  <c r="AD81" i="7" s="1"/>
  <c r="AD79" i="7"/>
  <c r="AD82" i="7" s="1"/>
  <c r="AG20" i="7"/>
  <c r="AF113" i="7"/>
  <c r="AF59" i="7"/>
  <c r="AF47" i="7"/>
  <c r="AF140" i="7"/>
  <c r="AF86" i="7"/>
  <c r="V24" i="2"/>
  <c r="AH20" i="7" l="1"/>
  <c r="AG113" i="7"/>
  <c r="AG59" i="7"/>
  <c r="AG140" i="7"/>
  <c r="AG47" i="7"/>
  <c r="AG86" i="7"/>
  <c r="AE79" i="7"/>
  <c r="AE82" i="7" s="1"/>
  <c r="AE80" i="7"/>
  <c r="AE83" i="7" s="1"/>
  <c r="AE78" i="7"/>
  <c r="AE81" i="7" s="1"/>
  <c r="V25" i="2"/>
  <c r="AI20" i="7" l="1"/>
  <c r="AH59" i="7"/>
  <c r="AH113" i="7"/>
  <c r="AH140" i="7"/>
  <c r="AH86" i="7"/>
  <c r="AH47" i="7"/>
  <c r="AF78" i="7"/>
  <c r="AF81" i="7" s="1"/>
  <c r="AF79" i="7"/>
  <c r="AF82" i="7" s="1"/>
  <c r="AF80" i="7"/>
  <c r="AF83" i="7" s="1"/>
  <c r="V26" i="2"/>
  <c r="AG79" i="7" l="1"/>
  <c r="AG82" i="7" s="1"/>
  <c r="AG80" i="7"/>
  <c r="AG83" i="7" s="1"/>
  <c r="AG78" i="7"/>
  <c r="AG81" i="7" s="1"/>
  <c r="AJ20" i="7"/>
  <c r="AI59" i="7"/>
  <c r="AI140" i="7"/>
  <c r="AI86" i="7"/>
  <c r="AI113" i="7"/>
  <c r="AI47" i="7"/>
  <c r="V27" i="2"/>
  <c r="AJ47" i="7" l="1"/>
  <c r="AJ140" i="7"/>
  <c r="AJ86" i="7"/>
  <c r="AJ113" i="7"/>
  <c r="AJ59" i="7"/>
  <c r="AH79" i="7"/>
  <c r="AH82" i="7" s="1"/>
  <c r="AH78" i="7"/>
  <c r="AH81" i="7" s="1"/>
  <c r="AH80" i="7"/>
  <c r="AH83" i="7" s="1"/>
  <c r="V28" i="2"/>
  <c r="AI80" i="7" l="1"/>
  <c r="AI83" i="7" s="1"/>
  <c r="AI78" i="7"/>
  <c r="AI81" i="7" s="1"/>
  <c r="AI79" i="7"/>
  <c r="AI82" i="7" s="1"/>
  <c r="V29" i="2"/>
  <c r="AJ79" i="7" l="1"/>
  <c r="AJ82" i="7" s="1"/>
  <c r="AJ78" i="7"/>
  <c r="AJ81" i="7" s="1"/>
  <c r="AJ80" i="7"/>
  <c r="AJ83" i="7" s="1"/>
  <c r="V30" i="2"/>
  <c r="V31" i="2" l="1"/>
  <c r="V32" i="2" l="1"/>
  <c r="V33" i="2" l="1"/>
  <c r="V34" i="2" l="1"/>
  <c r="V35" i="2" l="1"/>
  <c r="V36" i="2" l="1"/>
  <c r="V37" i="2" l="1"/>
  <c r="V38" i="2" l="1"/>
  <c r="V39" i="2" l="1"/>
  <c r="V40" i="2" l="1"/>
  <c r="V41" i="2" l="1"/>
  <c r="V42" i="2" l="1"/>
  <c r="V43" i="2" l="1"/>
  <c r="V44" i="2" l="1"/>
  <c r="A34" i="7" l="1"/>
  <c r="A35" i="7" l="1"/>
  <c r="A74" i="7" s="1"/>
  <c r="A101" i="7" s="1"/>
  <c r="A73" i="7"/>
  <c r="A100" i="7" l="1"/>
  <c r="D60" i="7" a="1"/>
  <c r="D60" i="7" s="1"/>
  <c r="Q46" i="8" s="1" a="1"/>
  <c r="D21" i="7" a="1"/>
  <c r="Q46" i="8" l="1"/>
  <c r="X46" i="8"/>
  <c r="AN46" i="8"/>
  <c r="AF47" i="8"/>
  <c r="X48" i="8"/>
  <c r="AN48" i="8"/>
  <c r="AF49" i="8"/>
  <c r="X50" i="8"/>
  <c r="AN50" i="8"/>
  <c r="AF51" i="8"/>
  <c r="X52" i="8"/>
  <c r="AN52" i="8"/>
  <c r="AF53" i="8"/>
  <c r="X54" i="8"/>
  <c r="AN54" i="8"/>
  <c r="AF55" i="8"/>
  <c r="X56" i="8"/>
  <c r="AL56" i="8"/>
  <c r="Z57" i="8"/>
  <c r="AM57" i="8"/>
  <c r="AA58" i="8"/>
  <c r="AN58" i="8"/>
  <c r="AD59" i="8"/>
  <c r="R60" i="8"/>
  <c r="AE60" i="8"/>
  <c r="S61" i="8"/>
  <c r="AF61" i="8"/>
  <c r="V62" i="8"/>
  <c r="AH62" i="8"/>
  <c r="W63" i="8"/>
  <c r="AI63" i="8"/>
  <c r="X64" i="8"/>
  <c r="AL64" i="8"/>
  <c r="Z65" i="8"/>
  <c r="AM65" i="8"/>
  <c r="Z66" i="8"/>
  <c r="AJ66" i="8"/>
  <c r="W67" i="8"/>
  <c r="AH67" i="8"/>
  <c r="T68" i="8"/>
  <c r="AE68" i="8"/>
  <c r="R69" i="8"/>
  <c r="AB69" i="8"/>
  <c r="AM69" i="8"/>
  <c r="Z70" i="8"/>
  <c r="AJ70" i="8"/>
  <c r="U71" i="8"/>
  <c r="AD71" i="8"/>
  <c r="AM71" i="8"/>
  <c r="X72" i="8"/>
  <c r="AH72" i="8"/>
  <c r="S73" i="8"/>
  <c r="AB73" i="8"/>
  <c r="AK73" i="8"/>
  <c r="V74" i="8"/>
  <c r="AD74" i="8"/>
  <c r="AL74" i="8"/>
  <c r="V75" i="8"/>
  <c r="AD75" i="8"/>
  <c r="AL75" i="8"/>
  <c r="V76" i="8"/>
  <c r="AD76" i="8"/>
  <c r="AL76" i="8"/>
  <c r="V77" i="8"/>
  <c r="AD77" i="8"/>
  <c r="AL77" i="8"/>
  <c r="V78" i="8"/>
  <c r="AD78" i="8"/>
  <c r="AL78" i="8"/>
  <c r="V79" i="8"/>
  <c r="AD79" i="8"/>
  <c r="AL79" i="8"/>
  <c r="V80" i="8"/>
  <c r="AD80" i="8"/>
  <c r="AL80" i="8"/>
  <c r="V81" i="8"/>
  <c r="AD81" i="8"/>
  <c r="AL81" i="8"/>
  <c r="AL59" i="8"/>
  <c r="AI76" i="8"/>
  <c r="AA79" i="8"/>
  <c r="AI80" i="8"/>
  <c r="AA81" i="8"/>
  <c r="AM46" i="8"/>
  <c r="W52" i="8"/>
  <c r="AE55" i="8"/>
  <c r="X57" i="8"/>
  <c r="AA59" i="8"/>
  <c r="AE61" i="8"/>
  <c r="AI64" i="8"/>
  <c r="AI66" i="8"/>
  <c r="AA69" i="8"/>
  <c r="AC71" i="8"/>
  <c r="AA73" i="8"/>
  <c r="U75" i="8"/>
  <c r="AK76" i="8"/>
  <c r="AC78" i="8"/>
  <c r="AC80" i="8"/>
  <c r="Z46" i="8"/>
  <c r="R47" i="8"/>
  <c r="AH47" i="8"/>
  <c r="Z48" i="8"/>
  <c r="R49" i="8"/>
  <c r="AH49" i="8"/>
  <c r="Z50" i="8"/>
  <c r="R51" i="8"/>
  <c r="AH51" i="8"/>
  <c r="Z52" i="8"/>
  <c r="R53" i="8"/>
  <c r="AH53" i="8"/>
  <c r="Z54" i="8"/>
  <c r="R55" i="8"/>
  <c r="AH55" i="8"/>
  <c r="Z56" i="8"/>
  <c r="AM56" i="8"/>
  <c r="AA57" i="8"/>
  <c r="AN57" i="8"/>
  <c r="AD58" i="8"/>
  <c r="R59" i="8"/>
  <c r="AE59" i="8"/>
  <c r="S60" i="8"/>
  <c r="AF60" i="8"/>
  <c r="V61" i="8"/>
  <c r="AH61" i="8"/>
  <c r="W62" i="8"/>
  <c r="AI62" i="8"/>
  <c r="X63" i="8"/>
  <c r="AL63" i="8"/>
  <c r="Z64" i="8"/>
  <c r="AM64" i="8"/>
  <c r="AA65" i="8"/>
  <c r="AN65" i="8"/>
  <c r="AA66" i="8"/>
  <c r="AL66" i="8"/>
  <c r="X67" i="8"/>
  <c r="AI67" i="8"/>
  <c r="V68" i="8"/>
  <c r="AF68" i="8"/>
  <c r="S69" i="8"/>
  <c r="AD69" i="8"/>
  <c r="AN69" i="8"/>
  <c r="AA70" i="8"/>
  <c r="AK70" i="8"/>
  <c r="V71" i="8"/>
  <c r="AE71" i="8"/>
  <c r="AN71" i="8"/>
  <c r="Z72" i="8"/>
  <c r="AI72" i="8"/>
  <c r="T73" i="8"/>
  <c r="AC73" i="8"/>
  <c r="AL73" i="8"/>
  <c r="W74" i="8"/>
  <c r="AE74" i="8"/>
  <c r="AM74" i="8"/>
  <c r="W75" i="8"/>
  <c r="AE75" i="8"/>
  <c r="AM75" i="8"/>
  <c r="W76" i="8"/>
  <c r="AE76" i="8"/>
  <c r="AM76" i="8"/>
  <c r="W77" i="8"/>
  <c r="AE77" i="8"/>
  <c r="AM77" i="8"/>
  <c r="W78" i="8"/>
  <c r="AE78" i="8"/>
  <c r="AM78" i="8"/>
  <c r="W79" i="8"/>
  <c r="AE79" i="8"/>
  <c r="AM79" i="8"/>
  <c r="W80" i="8"/>
  <c r="AE80" i="8"/>
  <c r="AM80" i="8"/>
  <c r="W81" i="8"/>
  <c r="AE81" i="8"/>
  <c r="AM81" i="8"/>
  <c r="AA61" i="8"/>
  <c r="S78" i="8"/>
  <c r="AE47" i="8"/>
  <c r="S62" i="8"/>
  <c r="AN68" i="8"/>
  <c r="R73" i="8"/>
  <c r="AC76" i="8"/>
  <c r="AC79" i="8"/>
  <c r="AD46" i="8"/>
  <c r="V47" i="8"/>
  <c r="AL47" i="8"/>
  <c r="AD48" i="8"/>
  <c r="V49" i="8"/>
  <c r="AL49" i="8"/>
  <c r="AD50" i="8"/>
  <c r="V51" i="8"/>
  <c r="AL51" i="8"/>
  <c r="AD52" i="8"/>
  <c r="V53" i="8"/>
  <c r="AL53" i="8"/>
  <c r="AD54" i="8"/>
  <c r="V55" i="8"/>
  <c r="AL55" i="8"/>
  <c r="AA56" i="8"/>
  <c r="AN56" i="8"/>
  <c r="AD57" i="8"/>
  <c r="R58" i="8"/>
  <c r="AE58" i="8"/>
  <c r="S59" i="8"/>
  <c r="AF59" i="8"/>
  <c r="V60" i="8"/>
  <c r="AH60" i="8"/>
  <c r="W61" i="8"/>
  <c r="AI61" i="8"/>
  <c r="X62" i="8"/>
  <c r="AL62" i="8"/>
  <c r="Z63" i="8"/>
  <c r="AM63" i="8"/>
  <c r="AA64" i="8"/>
  <c r="AN64" i="8"/>
  <c r="AD65" i="8"/>
  <c r="R66" i="8"/>
  <c r="AB66" i="8"/>
  <c r="AM66" i="8"/>
  <c r="Z67" i="8"/>
  <c r="AJ67" i="8"/>
  <c r="W68" i="8"/>
  <c r="AH68" i="8"/>
  <c r="T69" i="8"/>
  <c r="AE69" i="8"/>
  <c r="R70" i="8"/>
  <c r="AB70" i="8"/>
  <c r="AL70" i="8"/>
  <c r="W71" i="8"/>
  <c r="AF71" i="8"/>
  <c r="R72" i="8"/>
  <c r="AA72" i="8"/>
  <c r="AJ72" i="8"/>
  <c r="U73" i="8"/>
  <c r="AD73" i="8"/>
  <c r="AM73" i="8"/>
  <c r="X74" i="8"/>
  <c r="AF74" i="8"/>
  <c r="AN74" i="8"/>
  <c r="X75" i="8"/>
  <c r="AF75" i="8"/>
  <c r="AN75" i="8"/>
  <c r="X76" i="8"/>
  <c r="AF76" i="8"/>
  <c r="AN76" i="8"/>
  <c r="X77" i="8"/>
  <c r="AF77" i="8"/>
  <c r="AN77" i="8"/>
  <c r="X78" i="8"/>
  <c r="AF78" i="8"/>
  <c r="AN78" i="8"/>
  <c r="X79" i="8"/>
  <c r="AF79" i="8"/>
  <c r="AN79" i="8"/>
  <c r="X80" i="8"/>
  <c r="AF80" i="8"/>
  <c r="AN80" i="8"/>
  <c r="X81" i="8"/>
  <c r="AF81" i="8"/>
  <c r="AN81" i="8"/>
  <c r="Z60" i="8"/>
  <c r="S76" i="8"/>
  <c r="S79" i="8"/>
  <c r="AA80" i="8"/>
  <c r="AI81" i="8"/>
  <c r="AE49" i="8"/>
  <c r="AM50" i="8"/>
  <c r="AE51" i="8"/>
  <c r="AM52" i="8"/>
  <c r="W54" i="8"/>
  <c r="AI56" i="8"/>
  <c r="AM58" i="8"/>
  <c r="AF62" i="8"/>
  <c r="X65" i="8"/>
  <c r="V67" i="8"/>
  <c r="AL69" i="8"/>
  <c r="AL71" i="8"/>
  <c r="AJ73" i="8"/>
  <c r="AC75" i="8"/>
  <c r="AC77" i="8"/>
  <c r="U79" i="8"/>
  <c r="U81" i="8"/>
  <c r="AE46" i="8"/>
  <c r="W47" i="8"/>
  <c r="AM47" i="8"/>
  <c r="AE48" i="8"/>
  <c r="W49" i="8"/>
  <c r="AM49" i="8"/>
  <c r="AE50" i="8"/>
  <c r="W51" i="8"/>
  <c r="AM51" i="8"/>
  <c r="AE52" i="8"/>
  <c r="W53" i="8"/>
  <c r="AM53" i="8"/>
  <c r="AE54" i="8"/>
  <c r="W55" i="8"/>
  <c r="AM55" i="8"/>
  <c r="AD56" i="8"/>
  <c r="R57" i="8"/>
  <c r="AE57" i="8"/>
  <c r="S58" i="8"/>
  <c r="AF58" i="8"/>
  <c r="V59" i="8"/>
  <c r="AH59" i="8"/>
  <c r="W60" i="8"/>
  <c r="AI60" i="8"/>
  <c r="X61" i="8"/>
  <c r="AL61" i="8"/>
  <c r="Z62" i="8"/>
  <c r="AM62" i="8"/>
  <c r="AA63" i="8"/>
  <c r="AN63" i="8"/>
  <c r="AD64" i="8"/>
  <c r="R65" i="8"/>
  <c r="AE65" i="8"/>
  <c r="S66" i="8"/>
  <c r="AD66" i="8"/>
  <c r="AN66" i="8"/>
  <c r="AA67" i="8"/>
  <c r="AL67" i="8"/>
  <c r="X68" i="8"/>
  <c r="AI68" i="8"/>
  <c r="V69" i="8"/>
  <c r="AF69" i="8"/>
  <c r="S70" i="8"/>
  <c r="AD70" i="8"/>
  <c r="AM70" i="8"/>
  <c r="X71" i="8"/>
  <c r="AH71" i="8"/>
  <c r="S72" i="8"/>
  <c r="AB72" i="8"/>
  <c r="AK72" i="8"/>
  <c r="V73" i="8"/>
  <c r="AE73" i="8"/>
  <c r="AN73" i="8"/>
  <c r="Y74" i="8"/>
  <c r="AG74" i="8"/>
  <c r="Q75" i="8"/>
  <c r="Y75" i="8"/>
  <c r="AG75" i="8"/>
  <c r="Q76" i="8"/>
  <c r="Y76" i="8"/>
  <c r="AG76" i="8"/>
  <c r="Q77" i="8"/>
  <c r="Y77" i="8"/>
  <c r="AG77" i="8"/>
  <c r="Q78" i="8"/>
  <c r="Y78" i="8"/>
  <c r="AG78" i="8"/>
  <c r="Q79" i="8"/>
  <c r="Y79" i="8"/>
  <c r="AG79" i="8"/>
  <c r="Q80" i="8"/>
  <c r="Y80" i="8"/>
  <c r="AG80" i="8"/>
  <c r="Q81" i="8"/>
  <c r="Y81" i="8"/>
  <c r="AG81" i="8"/>
  <c r="AF46" i="8"/>
  <c r="X47" i="8"/>
  <c r="AN47" i="8"/>
  <c r="AF48" i="8"/>
  <c r="X49" i="8"/>
  <c r="AN49" i="8"/>
  <c r="AF50" i="8"/>
  <c r="X51" i="8"/>
  <c r="AN51" i="8"/>
  <c r="AF52" i="8"/>
  <c r="X53" i="8"/>
  <c r="AN53" i="8"/>
  <c r="AF54" i="8"/>
  <c r="X55" i="8"/>
  <c r="AN55" i="8"/>
  <c r="AE56" i="8"/>
  <c r="S57" i="8"/>
  <c r="AF57" i="8"/>
  <c r="V58" i="8"/>
  <c r="AH58" i="8"/>
  <c r="W59" i="8"/>
  <c r="AI59" i="8"/>
  <c r="X60" i="8"/>
  <c r="AL60" i="8"/>
  <c r="Z61" i="8"/>
  <c r="AM61" i="8"/>
  <c r="AA62" i="8"/>
  <c r="AN62" i="8"/>
  <c r="AD63" i="8"/>
  <c r="R64" i="8"/>
  <c r="AE64" i="8"/>
  <c r="S65" i="8"/>
  <c r="AF65" i="8"/>
  <c r="T66" i="8"/>
  <c r="AE66" i="8"/>
  <c r="R67" i="8"/>
  <c r="AB67" i="8"/>
  <c r="AM67" i="8"/>
  <c r="Z68" i="8"/>
  <c r="AJ68" i="8"/>
  <c r="W69" i="8"/>
  <c r="AH69" i="8"/>
  <c r="T70" i="8"/>
  <c r="AE70" i="8"/>
  <c r="AN70" i="8"/>
  <c r="Z71" i="8"/>
  <c r="AI71" i="8"/>
  <c r="T72" i="8"/>
  <c r="AC72" i="8"/>
  <c r="AL72" i="8"/>
  <c r="W73" i="8"/>
  <c r="AF73" i="8"/>
  <c r="R74" i="8"/>
  <c r="Z74" i="8"/>
  <c r="AH74" i="8"/>
  <c r="R75" i="8"/>
  <c r="Z75" i="8"/>
  <c r="AH75" i="8"/>
  <c r="R76" i="8"/>
  <c r="Z76" i="8"/>
  <c r="AH76" i="8"/>
  <c r="R77" i="8"/>
  <c r="Z77" i="8"/>
  <c r="AH77" i="8"/>
  <c r="R78" i="8"/>
  <c r="Z78" i="8"/>
  <c r="AH78" i="8"/>
  <c r="R79" i="8"/>
  <c r="Z79" i="8"/>
  <c r="AH79" i="8"/>
  <c r="R80" i="8"/>
  <c r="Z80" i="8"/>
  <c r="AH80" i="8"/>
  <c r="R81" i="8"/>
  <c r="Z81" i="8"/>
  <c r="AH81" i="8"/>
  <c r="AH46" i="8"/>
  <c r="R56" i="8"/>
  <c r="AH57" i="8"/>
  <c r="AI58" i="8"/>
  <c r="AM60" i="8"/>
  <c r="AD62" i="8"/>
  <c r="AE63" i="8"/>
  <c r="S64" i="8"/>
  <c r="V65" i="8"/>
  <c r="V66" i="8"/>
  <c r="AF66" i="8"/>
  <c r="AD67" i="8"/>
  <c r="AA68" i="8"/>
  <c r="X69" i="8"/>
  <c r="V70" i="8"/>
  <c r="R71" i="8"/>
  <c r="AA71" i="8"/>
  <c r="U72" i="8"/>
  <c r="AD72" i="8"/>
  <c r="X73" i="8"/>
  <c r="S74" i="8"/>
  <c r="AA74" i="8"/>
  <c r="S75" i="8"/>
  <c r="AI75" i="8"/>
  <c r="AA76" i="8"/>
  <c r="AA77" i="8"/>
  <c r="AI77" i="8"/>
  <c r="AI78" i="8"/>
  <c r="AI79" i="8"/>
  <c r="S81" i="8"/>
  <c r="AM48" i="8"/>
  <c r="AN59" i="8"/>
  <c r="W64" i="8"/>
  <c r="S68" i="8"/>
  <c r="T71" i="8"/>
  <c r="AK74" i="8"/>
  <c r="AK77" i="8"/>
  <c r="AK80" i="8"/>
  <c r="Z47" i="8"/>
  <c r="R48" i="8"/>
  <c r="AH48" i="8"/>
  <c r="Z49" i="8"/>
  <c r="R50" i="8"/>
  <c r="AH50" i="8"/>
  <c r="Z51" i="8"/>
  <c r="R52" i="8"/>
  <c r="AH52" i="8"/>
  <c r="Z53" i="8"/>
  <c r="R54" i="8"/>
  <c r="AH54" i="8"/>
  <c r="Z55" i="8"/>
  <c r="AF56" i="8"/>
  <c r="V57" i="8"/>
  <c r="W58" i="8"/>
  <c r="X59" i="8"/>
  <c r="AN61" i="8"/>
  <c r="R63" i="8"/>
  <c r="AF64" i="8"/>
  <c r="AH65" i="8"/>
  <c r="S67" i="8"/>
  <c r="AN67" i="8"/>
  <c r="AL68" i="8"/>
  <c r="AI69" i="8"/>
  <c r="AF70" i="8"/>
  <c r="AJ71" i="8"/>
  <c r="AM72" i="8"/>
  <c r="AH73" i="8"/>
  <c r="AI74" i="8"/>
  <c r="AA75" i="8"/>
  <c r="S77" i="8"/>
  <c r="AA78" i="8"/>
  <c r="S80" i="8"/>
  <c r="W48" i="8"/>
  <c r="AM54" i="8"/>
  <c r="AL57" i="8"/>
  <c r="AD60" i="8"/>
  <c r="V63" i="8"/>
  <c r="X66" i="8"/>
  <c r="AF67" i="8"/>
  <c r="X70" i="8"/>
  <c r="AF72" i="8"/>
  <c r="U74" i="8"/>
  <c r="U76" i="8"/>
  <c r="U78" i="8"/>
  <c r="AK79" i="8"/>
  <c r="AC81" i="8"/>
  <c r="AL46" i="8"/>
  <c r="AD47" i="8"/>
  <c r="V48" i="8"/>
  <c r="AL48" i="8"/>
  <c r="AD49" i="8"/>
  <c r="V50" i="8"/>
  <c r="AL50" i="8"/>
  <c r="AD51" i="8"/>
  <c r="V52" i="8"/>
  <c r="AL52" i="8"/>
  <c r="AD53" i="8"/>
  <c r="V54" i="8"/>
  <c r="AL54" i="8"/>
  <c r="AD55" i="8"/>
  <c r="V56" i="8"/>
  <c r="AH56" i="8"/>
  <c r="W57" i="8"/>
  <c r="AI57" i="8"/>
  <c r="X58" i="8"/>
  <c r="AL58" i="8"/>
  <c r="Z59" i="8"/>
  <c r="AM59" i="8"/>
  <c r="AA60" i="8"/>
  <c r="AN60" i="8"/>
  <c r="AD61" i="8"/>
  <c r="R62" i="8"/>
  <c r="AE62" i="8"/>
  <c r="S63" i="8"/>
  <c r="AF63" i="8"/>
  <c r="V64" i="8"/>
  <c r="AH64" i="8"/>
  <c r="W65" i="8"/>
  <c r="AI65" i="8"/>
  <c r="W66" i="8"/>
  <c r="AH66" i="8"/>
  <c r="T67" i="8"/>
  <c r="AE67" i="8"/>
  <c r="R68" i="8"/>
  <c r="AB68" i="8"/>
  <c r="AM68" i="8"/>
  <c r="Z69" i="8"/>
  <c r="AJ69" i="8"/>
  <c r="W70" i="8"/>
  <c r="AH70" i="8"/>
  <c r="S71" i="8"/>
  <c r="AB71" i="8"/>
  <c r="AK71" i="8"/>
  <c r="V72" i="8"/>
  <c r="AE72" i="8"/>
  <c r="AN72" i="8"/>
  <c r="Z73" i="8"/>
  <c r="AI73" i="8"/>
  <c r="T74" i="8"/>
  <c r="AB74" i="8"/>
  <c r="AJ74" i="8"/>
  <c r="T75" i="8"/>
  <c r="AB75" i="8"/>
  <c r="AJ75" i="8"/>
  <c r="T76" i="8"/>
  <c r="AB76" i="8"/>
  <c r="AJ76" i="8"/>
  <c r="T77" i="8"/>
  <c r="AB77" i="8"/>
  <c r="AJ77" i="8"/>
  <c r="T78" i="8"/>
  <c r="AB78" i="8"/>
  <c r="AJ78" i="8"/>
  <c r="T79" i="8"/>
  <c r="AB79" i="8"/>
  <c r="AJ79" i="8"/>
  <c r="T80" i="8"/>
  <c r="AB80" i="8"/>
  <c r="AJ80" i="8"/>
  <c r="T81" i="8"/>
  <c r="AB81" i="8"/>
  <c r="AJ81" i="8"/>
  <c r="W50" i="8"/>
  <c r="AE53" i="8"/>
  <c r="W56" i="8"/>
  <c r="Z58" i="8"/>
  <c r="R61" i="8"/>
  <c r="AH63" i="8"/>
  <c r="AL65" i="8"/>
  <c r="AD68" i="8"/>
  <c r="AI70" i="8"/>
  <c r="W72" i="8"/>
  <c r="AC74" i="8"/>
  <c r="AK75" i="8"/>
  <c r="U77" i="8"/>
  <c r="AK78" i="8"/>
  <c r="U80" i="8"/>
  <c r="AK81" i="8"/>
  <c r="AK69" i="8"/>
  <c r="U67" i="8"/>
  <c r="AC64" i="8"/>
  <c r="AK61" i="8"/>
  <c r="U59" i="8"/>
  <c r="AC56" i="8"/>
  <c r="AK53" i="8"/>
  <c r="U51" i="8"/>
  <c r="AC48" i="8"/>
  <c r="AJ65" i="8"/>
  <c r="T63" i="8"/>
  <c r="AB60" i="8"/>
  <c r="AJ57" i="8"/>
  <c r="T55" i="8"/>
  <c r="AB52" i="8"/>
  <c r="AJ49" i="8"/>
  <c r="T47" i="8"/>
  <c r="AI54" i="8"/>
  <c r="S52" i="8"/>
  <c r="AA49" i="8"/>
  <c r="AI46" i="8"/>
  <c r="AG72" i="8"/>
  <c r="Q70" i="8"/>
  <c r="Y67" i="8"/>
  <c r="AG64" i="8"/>
  <c r="Q62" i="8"/>
  <c r="Y59" i="8"/>
  <c r="AG56" i="8"/>
  <c r="Q54" i="8"/>
  <c r="Y51" i="8"/>
  <c r="AG48" i="8"/>
  <c r="AC69" i="8"/>
  <c r="AK66" i="8"/>
  <c r="U64" i="8"/>
  <c r="AC61" i="8"/>
  <c r="AK58" i="8"/>
  <c r="U56" i="8"/>
  <c r="AC53" i="8"/>
  <c r="AK50" i="8"/>
  <c r="U48" i="8"/>
  <c r="AB65" i="8"/>
  <c r="AJ62" i="8"/>
  <c r="T60" i="8"/>
  <c r="AB57" i="8"/>
  <c r="AJ54" i="8"/>
  <c r="T52" i="8"/>
  <c r="AB49" i="8"/>
  <c r="AJ46" i="8"/>
  <c r="AA54" i="8"/>
  <c r="AI51" i="8"/>
  <c r="S49" i="8"/>
  <c r="AA46" i="8"/>
  <c r="Y72" i="8"/>
  <c r="AG69" i="8"/>
  <c r="Q67" i="8"/>
  <c r="Y64" i="8"/>
  <c r="AG61" i="8"/>
  <c r="Q59" i="8"/>
  <c r="Y56" i="8"/>
  <c r="AG53" i="8"/>
  <c r="Q51" i="8"/>
  <c r="Y48" i="8"/>
  <c r="U69" i="8"/>
  <c r="AC66" i="8"/>
  <c r="AK63" i="8"/>
  <c r="U61" i="8"/>
  <c r="AC58" i="8"/>
  <c r="AK55" i="8"/>
  <c r="U53" i="8"/>
  <c r="AC50" i="8"/>
  <c r="AK47" i="8"/>
  <c r="T65" i="8"/>
  <c r="AB62" i="8"/>
  <c r="AJ59" i="8"/>
  <c r="T57" i="8"/>
  <c r="AB54" i="8"/>
  <c r="AJ51" i="8"/>
  <c r="T49" i="8"/>
  <c r="AB46" i="8"/>
  <c r="S54" i="8"/>
  <c r="AA51" i="8"/>
  <c r="AI48" i="8"/>
  <c r="S46" i="8"/>
  <c r="Q72" i="8"/>
  <c r="Y69" i="8"/>
  <c r="AG66" i="8"/>
  <c r="Q64" i="8"/>
  <c r="Y61" i="8"/>
  <c r="AG58" i="8"/>
  <c r="Q56" i="8"/>
  <c r="Y53" i="8"/>
  <c r="AG50" i="8"/>
  <c r="Q48" i="8"/>
  <c r="Y47" i="8"/>
  <c r="AK68" i="8"/>
  <c r="U66" i="8"/>
  <c r="AC63" i="8"/>
  <c r="AK60" i="8"/>
  <c r="U58" i="8"/>
  <c r="AC55" i="8"/>
  <c r="AK52" i="8"/>
  <c r="U50" i="8"/>
  <c r="AC47" i="8"/>
  <c r="AJ64" i="8"/>
  <c r="T62" i="8"/>
  <c r="AB59" i="8"/>
  <c r="AJ56" i="8"/>
  <c r="T54" i="8"/>
  <c r="AB51" i="8"/>
  <c r="AJ48" i="8"/>
  <c r="T46" i="8"/>
  <c r="AI53" i="8"/>
  <c r="S51" i="8"/>
  <c r="AA48" i="8"/>
  <c r="R46" i="8"/>
  <c r="AG71" i="8"/>
  <c r="Q69" i="8"/>
  <c r="Y66" i="8"/>
  <c r="AG63" i="8"/>
  <c r="Q61" i="8"/>
  <c r="Y58" i="8"/>
  <c r="AG55" i="8"/>
  <c r="Q53" i="8"/>
  <c r="Y50" i="8"/>
  <c r="AG47" i="8"/>
  <c r="Q50" i="8"/>
  <c r="W46" i="8"/>
  <c r="AC68" i="8"/>
  <c r="AK65" i="8"/>
  <c r="U63" i="8"/>
  <c r="AC60" i="8"/>
  <c r="AK57" i="8"/>
  <c r="U55" i="8"/>
  <c r="AC52" i="8"/>
  <c r="AK49" i="8"/>
  <c r="U47" i="8"/>
  <c r="AB64" i="8"/>
  <c r="AJ61" i="8"/>
  <c r="T59" i="8"/>
  <c r="AB56" i="8"/>
  <c r="AJ53" i="8"/>
  <c r="T51" i="8"/>
  <c r="AB48" i="8"/>
  <c r="S56" i="8"/>
  <c r="AA53" i="8"/>
  <c r="AI50" i="8"/>
  <c r="S48" i="8"/>
  <c r="Q74" i="8"/>
  <c r="Y71" i="8"/>
  <c r="AG68" i="8"/>
  <c r="Q66" i="8"/>
  <c r="Y63" i="8"/>
  <c r="AG60" i="8"/>
  <c r="Q58" i="8"/>
  <c r="Y55" i="8"/>
  <c r="AG52" i="8"/>
  <c r="V46" i="8"/>
  <c r="U68" i="8"/>
  <c r="AC65" i="8"/>
  <c r="AK62" i="8"/>
  <c r="U60" i="8"/>
  <c r="AC57" i="8"/>
  <c r="AK54" i="8"/>
  <c r="U52" i="8"/>
  <c r="AC49" i="8"/>
  <c r="AK46" i="8"/>
  <c r="T64" i="8"/>
  <c r="AB61" i="8"/>
  <c r="AJ58" i="8"/>
  <c r="T56" i="8"/>
  <c r="AB53" i="8"/>
  <c r="AJ50" i="8"/>
  <c r="T48" i="8"/>
  <c r="AI55" i="8"/>
  <c r="S53" i="8"/>
  <c r="AA50" i="8"/>
  <c r="AI47" i="8"/>
  <c r="AG73" i="8"/>
  <c r="Q71" i="8"/>
  <c r="Y68" i="8"/>
  <c r="AG65" i="8"/>
  <c r="Q63" i="8"/>
  <c r="Y60" i="8"/>
  <c r="AG57" i="8"/>
  <c r="Q55" i="8"/>
  <c r="Y52" i="8"/>
  <c r="AG49" i="8"/>
  <c r="Q47" i="8"/>
  <c r="AC70" i="8"/>
  <c r="AK67" i="8"/>
  <c r="U65" i="8"/>
  <c r="AC62" i="8"/>
  <c r="AK59" i="8"/>
  <c r="U57" i="8"/>
  <c r="AC54" i="8"/>
  <c r="AK51" i="8"/>
  <c r="U49" i="8"/>
  <c r="AC46" i="8"/>
  <c r="AJ63" i="8"/>
  <c r="T61" i="8"/>
  <c r="AB58" i="8"/>
  <c r="AJ55" i="8"/>
  <c r="T53" i="8"/>
  <c r="AB50" i="8"/>
  <c r="AJ47" i="8"/>
  <c r="AA55" i="8"/>
  <c r="AI52" i="8"/>
  <c r="S50" i="8"/>
  <c r="AA47" i="8"/>
  <c r="Y73" i="8"/>
  <c r="AG70" i="8"/>
  <c r="Q68" i="8"/>
  <c r="Y65" i="8"/>
  <c r="AG62" i="8"/>
  <c r="Q60" i="8"/>
  <c r="Y57" i="8"/>
  <c r="AG54" i="8"/>
  <c r="Q52" i="8"/>
  <c r="Y49" i="8"/>
  <c r="AG46" i="8"/>
  <c r="U70" i="8"/>
  <c r="AC67" i="8"/>
  <c r="AK64" i="8"/>
  <c r="U62" i="8"/>
  <c r="AC59" i="8"/>
  <c r="AK56" i="8"/>
  <c r="U54" i="8"/>
  <c r="AC51" i="8"/>
  <c r="AK48" i="8"/>
  <c r="U46" i="8"/>
  <c r="AB63" i="8"/>
  <c r="AJ60" i="8"/>
  <c r="T58" i="8"/>
  <c r="AB55" i="8"/>
  <c r="AJ52" i="8"/>
  <c r="T50" i="8"/>
  <c r="AB47" i="8"/>
  <c r="S55" i="8"/>
  <c r="AA52" i="8"/>
  <c r="AI49" i="8"/>
  <c r="S47" i="8"/>
  <c r="Q73" i="8"/>
  <c r="Y70" i="8"/>
  <c r="AG67" i="8"/>
  <c r="Q65" i="8"/>
  <c r="Y62" i="8"/>
  <c r="AG59" i="8"/>
  <c r="Q57" i="8"/>
  <c r="Y54" i="8"/>
  <c r="AG51" i="8"/>
  <c r="Q49" i="8"/>
  <c r="Y46" i="8"/>
  <c r="D21" i="7"/>
  <c r="B46" i="8" l="1"/>
  <c r="B74" i="8" l="1"/>
  <c r="B67" i="8"/>
  <c r="B52" i="8"/>
  <c r="B62" i="8"/>
  <c r="B75" i="8"/>
  <c r="B61" i="8"/>
  <c r="B56" i="8"/>
  <c r="B50" i="8"/>
  <c r="B77" i="8"/>
  <c r="B72" i="8"/>
  <c r="B48" i="8"/>
  <c r="B63" i="8"/>
  <c r="B57" i="8"/>
  <c r="B81" i="8"/>
  <c r="B58" i="8"/>
  <c r="B66" i="8"/>
  <c r="B55" i="8"/>
  <c r="B49" i="8"/>
  <c r="B78" i="8"/>
  <c r="B69" i="8"/>
  <c r="B51" i="8"/>
  <c r="B71" i="8"/>
  <c r="B68" i="8"/>
  <c r="B70" i="8"/>
  <c r="B59" i="8"/>
  <c r="B53" i="8"/>
  <c r="B80" i="8"/>
  <c r="B54" i="8"/>
  <c r="B76" i="8"/>
  <c r="B64" i="8"/>
  <c r="B60" i="8"/>
  <c r="B65" i="8"/>
  <c r="B79" i="8"/>
  <c r="B73" i="8"/>
  <c r="D39" i="7"/>
  <c r="F84" i="8" a="1"/>
  <c r="L94" i="8" s="1"/>
  <c r="D42" i="7"/>
  <c r="K94" i="8" l="1"/>
  <c r="N103" i="8"/>
  <c r="J100" i="8"/>
  <c r="M106" i="8"/>
  <c r="M89" i="8"/>
  <c r="I99" i="8"/>
  <c r="L118" i="8"/>
  <c r="F84" i="8"/>
  <c r="J101" i="8"/>
  <c r="F100" i="8"/>
  <c r="K114" i="8"/>
  <c r="J105" i="8"/>
  <c r="N102" i="8"/>
  <c r="I85" i="8"/>
  <c r="I96" i="8"/>
  <c r="I87" i="8"/>
  <c r="N84" i="8"/>
  <c r="J99" i="8"/>
  <c r="N94" i="8"/>
  <c r="M92" i="8"/>
  <c r="M114" i="8"/>
  <c r="L107" i="8"/>
  <c r="G106" i="8"/>
  <c r="G115" i="8"/>
  <c r="I84" i="8"/>
  <c r="N104" i="8"/>
  <c r="K100" i="8"/>
  <c r="L117" i="8"/>
  <c r="K101" i="8"/>
  <c r="K93" i="8"/>
  <c r="M91" i="8"/>
  <c r="J113" i="8"/>
  <c r="K110" i="8"/>
  <c r="I86" i="8"/>
  <c r="F119" i="8"/>
  <c r="H87" i="8"/>
  <c r="I98" i="8"/>
  <c r="M115" i="8"/>
  <c r="M97" i="8"/>
  <c r="M96" i="8"/>
  <c r="H92" i="8"/>
  <c r="K111" i="8"/>
  <c r="M84" i="8"/>
  <c r="L108" i="8"/>
  <c r="H103" i="8"/>
  <c r="M110" i="8"/>
  <c r="I89" i="8"/>
  <c r="L99" i="8"/>
  <c r="I116" i="8"/>
  <c r="N118" i="8"/>
  <c r="M102" i="8"/>
  <c r="J95" i="8"/>
  <c r="J116" i="8"/>
  <c r="H101" i="8"/>
  <c r="G116" i="8"/>
  <c r="K85" i="8"/>
  <c r="H113" i="8"/>
  <c r="I104" i="8"/>
  <c r="N114" i="8"/>
  <c r="L90" i="8"/>
  <c r="L89" i="8"/>
  <c r="G85" i="8"/>
  <c r="J104" i="8"/>
  <c r="L92" i="8"/>
  <c r="H119" i="8"/>
  <c r="M119" i="8"/>
  <c r="L103" i="8"/>
  <c r="K102" i="8"/>
  <c r="I117" i="8"/>
  <c r="H109" i="8"/>
  <c r="M111" i="8"/>
  <c r="L95" i="8"/>
  <c r="G90" i="8"/>
  <c r="I109" i="8"/>
  <c r="F87" i="8"/>
  <c r="M94" i="8"/>
  <c r="J96" i="8"/>
  <c r="F97" i="8"/>
  <c r="J107" i="8"/>
  <c r="I93" i="8"/>
  <c r="I100" i="8"/>
  <c r="H85" i="8"/>
  <c r="J109" i="8"/>
  <c r="N111" i="8"/>
  <c r="J119" i="8"/>
  <c r="N106" i="8"/>
  <c r="J94" i="8"/>
  <c r="H97" i="8"/>
  <c r="N119" i="8"/>
  <c r="H99" i="8"/>
  <c r="M105" i="8"/>
  <c r="K119" i="8"/>
  <c r="H112" i="8"/>
  <c r="M118" i="8"/>
  <c r="I102" i="8"/>
  <c r="K96" i="8"/>
  <c r="H110" i="8"/>
  <c r="K88" i="8"/>
  <c r="H102" i="8"/>
  <c r="L87" i="8"/>
  <c r="H88" i="8"/>
  <c r="N109" i="8"/>
  <c r="K89" i="8"/>
  <c r="I112" i="8"/>
  <c r="F108" i="8"/>
  <c r="N92" i="8"/>
  <c r="L88" i="8"/>
  <c r="M85" i="8"/>
  <c r="I106" i="8"/>
  <c r="H91" i="8"/>
  <c r="H93" i="8"/>
  <c r="H96" i="8"/>
  <c r="F89" i="8"/>
  <c r="N89" i="8"/>
  <c r="H89" i="8"/>
  <c r="M104" i="8"/>
  <c r="I107" i="8"/>
  <c r="N99" i="8"/>
  <c r="K109" i="8"/>
  <c r="I97" i="8"/>
  <c r="H117" i="8"/>
  <c r="L112" i="8"/>
  <c r="J111" i="8"/>
  <c r="G102" i="8"/>
  <c r="L104" i="8"/>
  <c r="M108" i="8"/>
  <c r="I118" i="8"/>
  <c r="L101" i="8"/>
  <c r="I101" i="8"/>
  <c r="L115" i="8"/>
  <c r="H115" i="8"/>
  <c r="L86" i="8"/>
  <c r="G112" i="8"/>
  <c r="K108" i="8"/>
  <c r="F113" i="8"/>
  <c r="H107" i="8"/>
  <c r="H105" i="8"/>
  <c r="M113" i="8"/>
  <c r="M112" i="8"/>
  <c r="I115" i="8"/>
  <c r="F85" i="8"/>
  <c r="J118" i="8"/>
  <c r="L98" i="8"/>
  <c r="L97" i="8"/>
  <c r="H100" i="8"/>
  <c r="J112" i="8"/>
  <c r="N91" i="8"/>
  <c r="L84" i="8"/>
  <c r="N105" i="8"/>
  <c r="L111" i="8"/>
  <c r="H90" i="8"/>
  <c r="H118" i="8"/>
  <c r="F103" i="8"/>
  <c r="K105" i="8"/>
  <c r="J89" i="8"/>
  <c r="F115" i="8"/>
  <c r="G103" i="8"/>
  <c r="F95" i="8"/>
  <c r="K97" i="8"/>
  <c r="N116" i="8"/>
  <c r="L93" i="8"/>
  <c r="G95" i="8"/>
  <c r="F118" i="8"/>
  <c r="F116" i="8"/>
  <c r="J93" i="8"/>
  <c r="I108" i="8"/>
  <c r="I94" i="8"/>
  <c r="M87" i="8"/>
  <c r="K115" i="8"/>
  <c r="H86" i="8"/>
  <c r="I110" i="8"/>
  <c r="J114" i="8"/>
  <c r="J108" i="8"/>
  <c r="M93" i="8"/>
  <c r="I114" i="8"/>
  <c r="K86" i="8"/>
  <c r="H94" i="8"/>
  <c r="H95" i="8"/>
  <c r="F101" i="8"/>
  <c r="L116" i="8"/>
  <c r="L91" i="8"/>
  <c r="K84" i="8"/>
  <c r="K92" i="8"/>
  <c r="F93" i="8"/>
  <c r="J103" i="8"/>
  <c r="L106" i="8"/>
  <c r="L105" i="8"/>
  <c r="H108" i="8"/>
  <c r="I113" i="8"/>
  <c r="F107" i="8"/>
  <c r="K91" i="8"/>
  <c r="K90" i="8"/>
  <c r="F86" i="8"/>
  <c r="I105" i="8"/>
  <c r="I95" i="8"/>
  <c r="M98" i="8"/>
  <c r="J85" i="8"/>
  <c r="K104" i="8"/>
  <c r="L109" i="8"/>
  <c r="G111" i="8"/>
  <c r="N95" i="8"/>
  <c r="J98" i="8"/>
  <c r="M117" i="8"/>
  <c r="M100" i="8"/>
  <c r="F96" i="8"/>
  <c r="N87" i="8"/>
  <c r="J90" i="8"/>
  <c r="M109" i="8"/>
  <c r="F91" i="8"/>
  <c r="J102" i="8"/>
  <c r="N110" i="8"/>
  <c r="N108" i="8"/>
  <c r="N117" i="8"/>
  <c r="J88" i="8"/>
  <c r="M95" i="8"/>
  <c r="I92" i="8"/>
  <c r="I88" i="8"/>
  <c r="N100" i="8"/>
  <c r="L100" i="8"/>
  <c r="F105" i="8"/>
  <c r="N112" i="8"/>
  <c r="H104" i="8"/>
  <c r="K117" i="8"/>
  <c r="N98" i="8"/>
  <c r="G117" i="8"/>
  <c r="N93" i="8"/>
  <c r="M116" i="8"/>
  <c r="L114" i="8"/>
  <c r="L113" i="8"/>
  <c r="H116" i="8"/>
  <c r="N85" i="8"/>
  <c r="J87" i="8"/>
  <c r="K99" i="8"/>
  <c r="K98" i="8"/>
  <c r="F94" i="8"/>
  <c r="H106" i="8"/>
  <c r="F99" i="8"/>
  <c r="J84" i="8"/>
  <c r="G113" i="8"/>
  <c r="L119" i="8"/>
  <c r="H98" i="8"/>
  <c r="G119" i="8"/>
  <c r="G118" i="8"/>
  <c r="K113" i="8"/>
  <c r="J97" i="8"/>
  <c r="K118" i="8"/>
  <c r="F104" i="8"/>
  <c r="M88" i="8"/>
  <c r="I91" i="8"/>
  <c r="L110" i="8"/>
  <c r="L85" i="8"/>
  <c r="N88" i="8"/>
  <c r="I103" i="8"/>
  <c r="G84" i="8"/>
  <c r="L102" i="8"/>
  <c r="J110" i="8"/>
  <c r="M90" i="8"/>
  <c r="M103" i="8"/>
  <c r="G110" i="8"/>
  <c r="G88" i="8"/>
  <c r="G91" i="8"/>
  <c r="G100" i="8"/>
  <c r="G99" i="8"/>
  <c r="G101" i="8"/>
  <c r="G89" i="8"/>
  <c r="G104" i="8"/>
  <c r="G93" i="8"/>
  <c r="G98" i="8"/>
  <c r="G97" i="8"/>
  <c r="G94" i="8"/>
  <c r="G109" i="8"/>
  <c r="G92" i="8"/>
  <c r="G86" i="8"/>
  <c r="G107" i="8"/>
  <c r="G87" i="8"/>
  <c r="G108" i="8"/>
  <c r="N101" i="8"/>
  <c r="K87" i="8"/>
  <c r="F109" i="8"/>
  <c r="N97" i="8"/>
  <c r="N113" i="8"/>
  <c r="G105" i="8"/>
  <c r="M101" i="8"/>
  <c r="I111" i="8"/>
  <c r="M99" i="8"/>
  <c r="F88" i="8"/>
  <c r="G96" i="8"/>
  <c r="M107" i="8"/>
  <c r="H111" i="8"/>
  <c r="F110" i="8"/>
  <c r="M86" i="8"/>
  <c r="N115" i="8"/>
  <c r="K107" i="8"/>
  <c r="K106" i="8"/>
  <c r="F102" i="8"/>
  <c r="H114" i="8"/>
  <c r="G114" i="8"/>
  <c r="J92" i="8"/>
  <c r="J91" i="8"/>
  <c r="N86" i="8"/>
  <c r="F92" i="8"/>
  <c r="F98" i="8"/>
  <c r="N90" i="8"/>
  <c r="F90" i="8"/>
  <c r="K112" i="8"/>
  <c r="I119" i="8"/>
  <c r="F112" i="8"/>
  <c r="F111" i="8"/>
  <c r="J106" i="8"/>
  <c r="I90" i="8"/>
  <c r="N107" i="8"/>
  <c r="N96" i="8"/>
  <c r="F106" i="8"/>
  <c r="H84" i="8"/>
  <c r="K103" i="8"/>
  <c r="F114" i="8"/>
  <c r="K116" i="8"/>
  <c r="J86" i="8"/>
  <c r="F117" i="8"/>
  <c r="K95" i="8"/>
  <c r="J117" i="8"/>
  <c r="J115" i="8"/>
  <c r="L96" i="8"/>
  <c r="Q8" i="8" a="1"/>
  <c r="AA23" i="8" l="1"/>
  <c r="AC20" i="8"/>
  <c r="Q18" i="8"/>
  <c r="Y36" i="8"/>
  <c r="AG23" i="8"/>
  <c r="AQ23" i="8" s="1"/>
  <c r="AR23" i="8" s="1"/>
  <c r="AS23" i="8" s="1"/>
  <c r="AG25" i="8"/>
  <c r="AQ25" i="8" s="1"/>
  <c r="AR25" i="8" s="1"/>
  <c r="AS25" i="8" s="1"/>
  <c r="AA12" i="8"/>
  <c r="Q24" i="8"/>
  <c r="AF15" i="8"/>
  <c r="AI28" i="8"/>
  <c r="AE23" i="8"/>
  <c r="S29" i="8"/>
  <c r="S16" i="8"/>
  <c r="AI35" i="8"/>
  <c r="R28" i="8"/>
  <c r="R18" i="8"/>
  <c r="AL42" i="8"/>
  <c r="R11" i="8"/>
  <c r="Y35" i="8"/>
  <c r="Z24" i="8"/>
  <c r="Y21" i="8"/>
  <c r="Q22" i="8"/>
  <c r="AI8" i="8"/>
  <c r="AI3" i="8" s="1"/>
  <c r="AD41" i="8"/>
  <c r="Z32" i="8"/>
  <c r="S31" i="8"/>
  <c r="Z28" i="8"/>
  <c r="R33" i="8"/>
  <c r="S32" i="8"/>
  <c r="X19" i="8"/>
  <c r="AM14" i="8"/>
  <c r="W40" i="8"/>
  <c r="AB37" i="8"/>
  <c r="T14" i="8"/>
  <c r="AI36" i="8"/>
  <c r="AN20" i="8"/>
  <c r="AN24" i="8"/>
  <c r="AD20" i="8"/>
  <c r="AF18" i="8"/>
  <c r="X36" i="8"/>
  <c r="AJ39" i="8"/>
  <c r="U25" i="8"/>
  <c r="T28" i="8"/>
  <c r="AE38" i="8"/>
  <c r="AH36" i="8"/>
  <c r="R21" i="8"/>
  <c r="AL11" i="8"/>
  <c r="AB11" i="8"/>
  <c r="AF26" i="8"/>
  <c r="AC12" i="8"/>
  <c r="T42" i="8"/>
  <c r="AE11" i="8"/>
  <c r="AA41" i="8"/>
  <c r="AC10" i="8"/>
  <c r="AK21" i="8"/>
  <c r="AC19" i="8"/>
  <c r="AA16" i="8"/>
  <c r="U24" i="8"/>
  <c r="AL37" i="8"/>
  <c r="AN8" i="8"/>
  <c r="AN3" i="8" s="1"/>
  <c r="AC42" i="8"/>
  <c r="Y27" i="8"/>
  <c r="Y22" i="8"/>
  <c r="Y11" i="8"/>
  <c r="X20" i="8"/>
  <c r="R17" i="8"/>
  <c r="Z13" i="8"/>
  <c r="AG29" i="8"/>
  <c r="AQ29" i="8" s="1"/>
  <c r="AR29" i="8" s="1"/>
  <c r="AS29" i="8" s="1"/>
  <c r="Q33" i="8"/>
  <c r="U9" i="8"/>
  <c r="U4" i="8" s="1"/>
  <c r="U5" i="8" s="1"/>
  <c r="Y32" i="8"/>
  <c r="AB12" i="8"/>
  <c r="AI34" i="8"/>
  <c r="R16" i="8"/>
  <c r="R22" i="8"/>
  <c r="S34" i="8"/>
  <c r="S21" i="8"/>
  <c r="Z30" i="8"/>
  <c r="AC23" i="8"/>
  <c r="AI9" i="8"/>
  <c r="AI4" i="8" s="1"/>
  <c r="AI5" i="8" s="1"/>
  <c r="Z21" i="8"/>
  <c r="R24" i="8"/>
  <c r="AH26" i="8"/>
  <c r="AA17" i="8"/>
  <c r="Y16" i="8"/>
  <c r="R15" i="8"/>
  <c r="V19" i="8"/>
  <c r="AA28" i="8"/>
  <c r="S13" i="8"/>
  <c r="Y28" i="8"/>
  <c r="Z29" i="8"/>
  <c r="Q32" i="8"/>
  <c r="AF10" i="8"/>
  <c r="W27" i="8"/>
  <c r="AN33" i="8"/>
  <c r="W26" i="8"/>
  <c r="AL32" i="8"/>
  <c r="X37" i="8"/>
  <c r="AJ12" i="8"/>
  <c r="W16" i="8"/>
  <c r="AB14" i="8"/>
  <c r="AM38" i="8"/>
  <c r="T37" i="8"/>
  <c r="U39" i="8"/>
  <c r="AK23" i="8"/>
  <c r="AM21" i="8"/>
  <c r="AK32" i="8"/>
  <c r="S14" i="8"/>
  <c r="Q41" i="8"/>
  <c r="AM43" i="8"/>
  <c r="AB22" i="8"/>
  <c r="AJ33" i="8"/>
  <c r="AB39" i="8"/>
  <c r="Y37" i="8"/>
  <c r="AI38" i="8"/>
  <c r="Q37" i="8"/>
  <c r="AE10" i="8"/>
  <c r="V15" i="8"/>
  <c r="AG30" i="8"/>
  <c r="AQ30" i="8" s="1"/>
  <c r="AR30" i="8" s="1"/>
  <c r="AS30" i="8" s="1"/>
  <c r="AL19" i="8"/>
  <c r="AF34" i="8"/>
  <c r="AF31" i="8"/>
  <c r="AE34" i="8"/>
  <c r="AL23" i="8"/>
  <c r="AK36" i="8"/>
  <c r="AJ22" i="8"/>
  <c r="AD30" i="8"/>
  <c r="AD9" i="8"/>
  <c r="AD4" i="8" s="1"/>
  <c r="AD5" i="8" s="1"/>
  <c r="AG21" i="8"/>
  <c r="AQ21" i="8" s="1"/>
  <c r="AR21" i="8" s="1"/>
  <c r="AS21" i="8" s="1"/>
  <c r="V17" i="8"/>
  <c r="AG28" i="8"/>
  <c r="AQ28" i="8" s="1"/>
  <c r="AR28" i="8" s="1"/>
  <c r="AS28" i="8" s="1"/>
  <c r="Y33" i="8"/>
  <c r="AG17" i="8"/>
  <c r="AQ17" i="8" s="1"/>
  <c r="AR17" i="8" s="1"/>
  <c r="AS17" i="8" s="1"/>
  <c r="AG22" i="8"/>
  <c r="AQ22" i="8" s="1"/>
  <c r="AR22" i="8" s="1"/>
  <c r="AS22" i="8" s="1"/>
  <c r="AI20" i="8"/>
  <c r="AH15" i="8"/>
  <c r="AA18" i="8"/>
  <c r="AF41" i="8"/>
  <c r="AH16" i="8"/>
  <c r="Q34" i="8"/>
  <c r="AI14" i="8"/>
  <c r="AI17" i="8"/>
  <c r="Y19" i="8"/>
  <c r="T30" i="8"/>
  <c r="S18" i="8"/>
  <c r="AI27" i="8"/>
  <c r="AH18" i="8"/>
  <c r="AH21" i="8"/>
  <c r="Y12" i="8"/>
  <c r="AG20" i="8"/>
  <c r="AQ20" i="8" s="1"/>
  <c r="AR20" i="8" s="1"/>
  <c r="AS20" i="8" s="1"/>
  <c r="Q13" i="8"/>
  <c r="AM20" i="8"/>
  <c r="AH32" i="8"/>
  <c r="S30" i="8"/>
  <c r="AI11" i="8"/>
  <c r="AA33" i="8"/>
  <c r="Q26" i="8"/>
  <c r="R12" i="8"/>
  <c r="U38" i="8"/>
  <c r="AC25" i="8"/>
  <c r="AC40" i="8"/>
  <c r="X24" i="8"/>
  <c r="AE24" i="8"/>
  <c r="AH39" i="8"/>
  <c r="AD38" i="8"/>
  <c r="AJ10" i="8"/>
  <c r="V29" i="8"/>
  <c r="AG39" i="8"/>
  <c r="AQ39" i="8" s="1"/>
  <c r="AR39" i="8" s="1"/>
  <c r="AS39" i="8" s="1"/>
  <c r="AK13" i="8"/>
  <c r="W15" i="8"/>
  <c r="AC36" i="8"/>
  <c r="W24" i="8"/>
  <c r="AH20" i="8"/>
  <c r="AB27" i="8"/>
  <c r="AM28" i="8"/>
  <c r="AD43" i="8"/>
  <c r="AL13" i="8"/>
  <c r="AD23" i="8"/>
  <c r="AM32" i="8"/>
  <c r="AE41" i="8"/>
  <c r="AK31" i="8"/>
  <c r="V33" i="8"/>
  <c r="R39" i="8"/>
  <c r="AI16" i="8"/>
  <c r="X11" i="8"/>
  <c r="X43" i="8"/>
  <c r="U26" i="8"/>
  <c r="U11" i="8"/>
  <c r="X15" i="8"/>
  <c r="AI43" i="8"/>
  <c r="V14" i="8"/>
  <c r="AJ18" i="8"/>
  <c r="AH34" i="8"/>
  <c r="AI32" i="8"/>
  <c r="AI31" i="8"/>
  <c r="Y42" i="8"/>
  <c r="AN31" i="8"/>
  <c r="Q16" i="8"/>
  <c r="Y23" i="8"/>
  <c r="X27" i="8"/>
  <c r="U8" i="8"/>
  <c r="U3" i="8" s="1"/>
  <c r="AI12" i="8"/>
  <c r="AA9" i="8"/>
  <c r="AA4" i="8" s="1"/>
  <c r="AA5" i="8" s="1"/>
  <c r="V25" i="8"/>
  <c r="Q14" i="8"/>
  <c r="AG16" i="8"/>
  <c r="AQ16" i="8" s="1"/>
  <c r="AR16" i="8" s="1"/>
  <c r="AS16" i="8" s="1"/>
  <c r="R31" i="8"/>
  <c r="Y13" i="8"/>
  <c r="AJ27" i="8"/>
  <c r="AG10" i="8"/>
  <c r="AQ10" i="8" s="1"/>
  <c r="AR10" i="8" s="1"/>
  <c r="AS10" i="8" s="1"/>
  <c r="T9" i="8"/>
  <c r="T4" i="8" s="1"/>
  <c r="T5" i="8" s="1"/>
  <c r="AG31" i="8"/>
  <c r="AQ31" i="8" s="1"/>
  <c r="AR31" i="8" s="1"/>
  <c r="AS31" i="8" s="1"/>
  <c r="AH33" i="8"/>
  <c r="AK10" i="8"/>
  <c r="AG11" i="8"/>
  <c r="AQ11" i="8" s="1"/>
  <c r="AR11" i="8" s="1"/>
  <c r="AS11" i="8" s="1"/>
  <c r="AH27" i="8"/>
  <c r="AG32" i="8"/>
  <c r="AQ32" i="8" s="1"/>
  <c r="AR32" i="8" s="1"/>
  <c r="AS32" i="8" s="1"/>
  <c r="Y26" i="8"/>
  <c r="Z27" i="8"/>
  <c r="AH30" i="8"/>
  <c r="AH35" i="8"/>
  <c r="AA13" i="8"/>
  <c r="Z19" i="8"/>
  <c r="Q11" i="8"/>
  <c r="S20" i="8"/>
  <c r="AA26" i="8"/>
  <c r="Q12" i="8"/>
  <c r="AL12" i="8"/>
  <c r="AG37" i="8"/>
  <c r="AQ37" i="8" s="1"/>
  <c r="AR37" i="8" s="1"/>
  <c r="AS37" i="8" s="1"/>
  <c r="AL14" i="8"/>
  <c r="AM16" i="8"/>
  <c r="AC16" i="8"/>
  <c r="AK15" i="8"/>
  <c r="X33" i="8"/>
  <c r="AC31" i="8"/>
  <c r="AD25" i="8"/>
  <c r="AF20" i="8"/>
  <c r="S39" i="8"/>
  <c r="Y38" i="8"/>
  <c r="AF11" i="8"/>
  <c r="AJ15" i="8"/>
  <c r="S35" i="8"/>
  <c r="AF24" i="8"/>
  <c r="V38" i="8"/>
  <c r="U36" i="8"/>
  <c r="AB24" i="8"/>
  <c r="AK37" i="8"/>
  <c r="W23" i="8"/>
  <c r="Y24" i="8"/>
  <c r="T15" i="8"/>
  <c r="AA34" i="8"/>
  <c r="AI15" i="8"/>
  <c r="AM12" i="8"/>
  <c r="S12" i="8"/>
  <c r="S24" i="8"/>
  <c r="Z18" i="8"/>
  <c r="AH29" i="8"/>
  <c r="Z35" i="8"/>
  <c r="AI26" i="8"/>
  <c r="AF36" i="8"/>
  <c r="Q30" i="8"/>
  <c r="Y8" i="8"/>
  <c r="Y3" i="8" s="1"/>
  <c r="AG9" i="8"/>
  <c r="AG4" i="8" s="1"/>
  <c r="AG5" i="8" s="1"/>
  <c r="AA20" i="8"/>
  <c r="AI23" i="8"/>
  <c r="R26" i="8"/>
  <c r="W36" i="8"/>
  <c r="AF43" i="8"/>
  <c r="S26" i="8"/>
  <c r="Q31" i="8"/>
  <c r="Q15" i="8"/>
  <c r="Y15" i="8"/>
  <c r="R30" i="8"/>
  <c r="R25" i="8"/>
  <c r="AA11" i="8"/>
  <c r="W39" i="8"/>
  <c r="W17" i="8"/>
  <c r="AJ42" i="8"/>
  <c r="AF12" i="8"/>
  <c r="S42" i="8"/>
  <c r="AD11" i="8"/>
  <c r="AF9" i="8"/>
  <c r="AF4" i="8" s="1"/>
  <c r="AF5" i="8" s="1"/>
  <c r="T29" i="8"/>
  <c r="V27" i="8"/>
  <c r="AG36" i="8"/>
  <c r="AQ36" i="8" s="1"/>
  <c r="AR36" i="8" s="1"/>
  <c r="AS36" i="8" s="1"/>
  <c r="W13" i="8"/>
  <c r="AB16" i="8"/>
  <c r="W9" i="8"/>
  <c r="W4" i="8" s="1"/>
  <c r="W5" i="8" s="1"/>
  <c r="AA36" i="8"/>
  <c r="AK17" i="8"/>
  <c r="R42" i="8"/>
  <c r="AC11" i="8"/>
  <c r="AA31" i="8"/>
  <c r="AB20" i="8"/>
  <c r="V35" i="8"/>
  <c r="AE9" i="8"/>
  <c r="AE4" i="8" s="1"/>
  <c r="AE5" i="8" s="1"/>
  <c r="AM23" i="8"/>
  <c r="U20" i="8"/>
  <c r="T26" i="8"/>
  <c r="AN18" i="8"/>
  <c r="AK42" i="8"/>
  <c r="AN27" i="8"/>
  <c r="T22" i="8"/>
  <c r="AI18" i="8"/>
  <c r="S15" i="8"/>
  <c r="AN38" i="8"/>
  <c r="AG18" i="8"/>
  <c r="AQ18" i="8" s="1"/>
  <c r="AR18" i="8" s="1"/>
  <c r="AS18" i="8" s="1"/>
  <c r="Z26" i="8"/>
  <c r="S19" i="8"/>
  <c r="AB8" i="8"/>
  <c r="AB3" i="8" s="1"/>
  <c r="Q10" i="8"/>
  <c r="AA15" i="8"/>
  <c r="S9" i="8"/>
  <c r="S4" i="8" s="1"/>
  <c r="S5" i="8" s="1"/>
  <c r="S23" i="8"/>
  <c r="AJ8" i="8"/>
  <c r="AJ3" i="8" s="1"/>
  <c r="AN37" i="8"/>
  <c r="W29" i="8"/>
  <c r="Z42" i="8"/>
  <c r="U15" i="8"/>
  <c r="AK43" i="8"/>
  <c r="Q28" i="8"/>
  <c r="AL40" i="8"/>
  <c r="AJ36" i="8"/>
  <c r="AJ14" i="8"/>
  <c r="AJ23" i="8"/>
  <c r="Y9" i="8"/>
  <c r="Y4" i="8" s="1"/>
  <c r="Y5" i="8" s="1"/>
  <c r="AE15" i="8"/>
  <c r="V43" i="8"/>
  <c r="AK9" i="8"/>
  <c r="AK4" i="8" s="1"/>
  <c r="AK5" i="8" s="1"/>
  <c r="AB32" i="8"/>
  <c r="AC24" i="8"/>
  <c r="AM18" i="8"/>
  <c r="T17" i="8"/>
  <c r="AK19" i="8"/>
  <c r="T36" i="8"/>
  <c r="X38" i="8"/>
  <c r="AN34" i="8"/>
  <c r="AB9" i="8"/>
  <c r="AB4" i="8" s="1"/>
  <c r="AB5" i="8" s="1"/>
  <c r="AM31" i="8"/>
  <c r="AF22" i="8"/>
  <c r="AG26" i="8"/>
  <c r="AQ26" i="8" s="1"/>
  <c r="AR26" i="8" s="1"/>
  <c r="AS26" i="8" s="1"/>
  <c r="Y40" i="8"/>
  <c r="X10" i="8"/>
  <c r="V37" i="8"/>
  <c r="AK25" i="8"/>
  <c r="AJ43" i="8"/>
  <c r="W14" i="8"/>
  <c r="T34" i="8"/>
  <c r="AF21" i="8"/>
  <c r="AN30" i="8"/>
  <c r="AM34" i="8"/>
  <c r="X9" i="8"/>
  <c r="X4" i="8" s="1"/>
  <c r="X5" i="8" s="1"/>
  <c r="Y17" i="8"/>
  <c r="V16" i="8"/>
  <c r="AE30" i="8"/>
  <c r="AD39" i="8"/>
  <c r="Y41" i="8"/>
  <c r="AD17" i="8"/>
  <c r="AN17" i="8"/>
  <c r="U43" i="8"/>
  <c r="AB25" i="8"/>
  <c r="AL28" i="8"/>
  <c r="AB34" i="8"/>
  <c r="Q20" i="8"/>
  <c r="AJ17" i="8"/>
  <c r="W25" i="8"/>
  <c r="W28" i="8"/>
  <c r="W41" i="8"/>
  <c r="AJ37" i="8"/>
  <c r="AL8" i="8"/>
  <c r="AL3" i="8" s="1"/>
  <c r="AI39" i="8"/>
  <c r="AK11" i="8"/>
  <c r="AE29" i="8"/>
  <c r="Y31" i="8"/>
  <c r="R23" i="8"/>
  <c r="V36" i="8"/>
  <c r="Z25" i="8"/>
  <c r="AL43" i="8"/>
  <c r="S33" i="8"/>
  <c r="AC21" i="8"/>
  <c r="Y34" i="8"/>
  <c r="AD21" i="8"/>
  <c r="S28" i="8"/>
  <c r="T8" i="8"/>
  <c r="T3" i="8" s="1"/>
  <c r="Q19" i="8"/>
  <c r="AA8" i="8"/>
  <c r="AA3" i="8" s="1"/>
  <c r="X12" i="8"/>
  <c r="AA39" i="8"/>
  <c r="R37" i="8"/>
  <c r="V26" i="8"/>
  <c r="AM42" i="8"/>
  <c r="AB23" i="8"/>
  <c r="AA35" i="8"/>
  <c r="AM30" i="8"/>
  <c r="AF28" i="8"/>
  <c r="AE14" i="8"/>
  <c r="AM10" i="8"/>
  <c r="Q39" i="8"/>
  <c r="AD40" i="8"/>
  <c r="T31" i="8"/>
  <c r="U28" i="8"/>
  <c r="S41" i="8"/>
  <c r="AM9" i="8"/>
  <c r="AM4" i="8" s="1"/>
  <c r="AM5" i="8" s="1"/>
  <c r="AF14" i="8"/>
  <c r="AK12" i="8"/>
  <c r="AC41" i="8"/>
  <c r="AL31" i="8"/>
  <c r="W38" i="8"/>
  <c r="AJ30" i="8"/>
  <c r="V32" i="8"/>
  <c r="AE18" i="8"/>
  <c r="AB18" i="8"/>
  <c r="AL18" i="8"/>
  <c r="AM29" i="8"/>
  <c r="AE33" i="8"/>
  <c r="X42" i="8"/>
  <c r="T41" i="8"/>
  <c r="W21" i="8"/>
  <c r="AB17" i="8"/>
  <c r="AD15" i="8"/>
  <c r="AF30" i="8"/>
  <c r="Q17" i="8"/>
  <c r="Z10" i="8"/>
  <c r="AC29" i="8"/>
  <c r="AN42" i="8"/>
  <c r="AL36" i="8"/>
  <c r="U23" i="8"/>
  <c r="AB43" i="8"/>
  <c r="AJ13" i="8"/>
  <c r="AC32" i="8"/>
  <c r="U21" i="8"/>
  <c r="AB13" i="8"/>
  <c r="U30" i="8"/>
  <c r="R13" i="8"/>
  <c r="AC13" i="8"/>
  <c r="AK34" i="8"/>
  <c r="AN23" i="8"/>
  <c r="AB29" i="8"/>
  <c r="AD34" i="8"/>
  <c r="X18" i="8"/>
  <c r="S37" i="8"/>
  <c r="AC38" i="8"/>
  <c r="X25" i="8"/>
  <c r="AL38" i="8"/>
  <c r="R14" i="8"/>
  <c r="AI25" i="8"/>
  <c r="AI33" i="8"/>
  <c r="AG13" i="8"/>
  <c r="AQ13" i="8" s="1"/>
  <c r="AR13" i="8" s="1"/>
  <c r="AS13" i="8" s="1"/>
  <c r="AF32" i="8"/>
  <c r="Q27" i="8"/>
  <c r="R19" i="8"/>
  <c r="Z14" i="8"/>
  <c r="AD8" i="8"/>
  <c r="AD3" i="8" s="1"/>
  <c r="AI29" i="8"/>
  <c r="R8" i="8"/>
  <c r="R3" i="8" s="1"/>
  <c r="Z33" i="8"/>
  <c r="AL10" i="8"/>
  <c r="AE26" i="8"/>
  <c r="AE28" i="8"/>
  <c r="AK24" i="8"/>
  <c r="U37" i="8"/>
  <c r="AF27" i="8"/>
  <c r="Z39" i="8"/>
  <c r="X40" i="8"/>
  <c r="U18" i="8"/>
  <c r="AL15" i="8"/>
  <c r="AM36" i="8"/>
  <c r="AJ16" i="8"/>
  <c r="AB30" i="8"/>
  <c r="W37" i="8"/>
  <c r="AE19" i="8"/>
  <c r="AA38" i="8"/>
  <c r="AB35" i="8"/>
  <c r="Z41" i="8"/>
  <c r="AB10" i="8"/>
  <c r="AN32" i="8"/>
  <c r="AE27" i="8"/>
  <c r="AN14" i="8"/>
  <c r="AC26" i="8"/>
  <c r="AH43" i="8"/>
  <c r="U14" i="8"/>
  <c r="AG35" i="8"/>
  <c r="AQ35" i="8" s="1"/>
  <c r="AR35" i="8" s="1"/>
  <c r="AS35" i="8" s="1"/>
  <c r="AN29" i="8"/>
  <c r="X34" i="8"/>
  <c r="X29" i="8"/>
  <c r="AE43" i="8"/>
  <c r="AB38" i="8"/>
  <c r="S43" i="8"/>
  <c r="S11" i="8"/>
  <c r="Z20" i="8"/>
  <c r="AH9" i="8"/>
  <c r="AH4" i="8" s="1"/>
  <c r="AH5" i="8" s="1"/>
  <c r="AC8" i="8"/>
  <c r="AC3" i="8" s="1"/>
  <c r="AI22" i="8"/>
  <c r="AG33" i="8"/>
  <c r="AQ33" i="8" s="1"/>
  <c r="AR33" i="8" s="1"/>
  <c r="AS33" i="8" s="1"/>
  <c r="Z9" i="8"/>
  <c r="Z4" i="8" s="1"/>
  <c r="Z5" i="8" s="1"/>
  <c r="AL27" i="8"/>
  <c r="AI30" i="8"/>
  <c r="AA22" i="8"/>
  <c r="AG24" i="8"/>
  <c r="AQ24" i="8" s="1"/>
  <c r="AR24" i="8" s="1"/>
  <c r="AS24" i="8" s="1"/>
  <c r="T40" i="8"/>
  <c r="T20" i="8"/>
  <c r="AN11" i="8"/>
  <c r="AB42" i="8"/>
  <c r="AI41" i="8"/>
  <c r="AD28" i="8"/>
  <c r="U16" i="8"/>
  <c r="AN41" i="8"/>
  <c r="AL20" i="8"/>
  <c r="Q9" i="8"/>
  <c r="Q4" i="8" s="1"/>
  <c r="Q5" i="8" s="1"/>
  <c r="AH23" i="8"/>
  <c r="AE40" i="8"/>
  <c r="AL21" i="8"/>
  <c r="AB21" i="8"/>
  <c r="T11" i="8"/>
  <c r="AD35" i="8"/>
  <c r="AM11" i="8"/>
  <c r="AH38" i="8"/>
  <c r="AD37" i="8"/>
  <c r="X8" i="8"/>
  <c r="X3" i="8" s="1"/>
  <c r="AJ20" i="8"/>
  <c r="X23" i="8"/>
  <c r="AF35" i="8"/>
  <c r="V22" i="8"/>
  <c r="AE8" i="8"/>
  <c r="AE3" i="8" s="1"/>
  <c r="R41" i="8"/>
  <c r="AH28" i="8"/>
  <c r="T23" i="8"/>
  <c r="AF39" i="8"/>
  <c r="T25" i="8"/>
  <c r="AF33" i="8"/>
  <c r="AE35" i="8"/>
  <c r="AN9" i="8"/>
  <c r="AN4" i="8" s="1"/>
  <c r="AN5" i="8" s="1"/>
  <c r="AA40" i="8"/>
  <c r="X30" i="8"/>
  <c r="U22" i="8"/>
  <c r="Z31" i="8"/>
  <c r="AI24" i="8"/>
  <c r="W18" i="8"/>
  <c r="AD29" i="8"/>
  <c r="AK28" i="8"/>
  <c r="AE42" i="8"/>
  <c r="T38" i="8"/>
  <c r="AI42" i="8"/>
  <c r="AE12" i="8"/>
  <c r="AJ28" i="8"/>
  <c r="AE21" i="8"/>
  <c r="AG19" i="8"/>
  <c r="AQ19" i="8" s="1"/>
  <c r="AR19" i="8" s="1"/>
  <c r="AS19" i="8" s="1"/>
  <c r="AA27" i="8"/>
  <c r="W11" i="8"/>
  <c r="AC15" i="8"/>
  <c r="AK38" i="8"/>
  <c r="AN25" i="8"/>
  <c r="T32" i="8"/>
  <c r="U29" i="8"/>
  <c r="AG41" i="8"/>
  <c r="AQ41" i="8" s="1"/>
  <c r="AR41" i="8" s="1"/>
  <c r="AS41" i="8" s="1"/>
  <c r="X14" i="8"/>
  <c r="AK16" i="8"/>
  <c r="Q38" i="8"/>
  <c r="AH10" i="8"/>
  <c r="AG8" i="8"/>
  <c r="AG3" i="8" s="1"/>
  <c r="AA21" i="8"/>
  <c r="AG34" i="8"/>
  <c r="AQ34" i="8" s="1"/>
  <c r="AR34" i="8" s="1"/>
  <c r="AS34" i="8" s="1"/>
  <c r="Z8" i="8"/>
  <c r="Z3" i="8" s="1"/>
  <c r="S17" i="8"/>
  <c r="Q35" i="8"/>
  <c r="S10" i="8"/>
  <c r="Q25" i="8"/>
  <c r="R32" i="8"/>
  <c r="AH22" i="8"/>
  <c r="R27" i="8"/>
  <c r="AG42" i="8"/>
  <c r="AQ42" i="8" s="1"/>
  <c r="AR42" i="8" s="1"/>
  <c r="AS42" i="8" s="1"/>
  <c r="AJ29" i="8"/>
  <c r="Q40" i="8"/>
  <c r="AJ35" i="8"/>
  <c r="AC33" i="8"/>
  <c r="X32" i="8"/>
  <c r="AN19" i="8"/>
  <c r="AB19" i="8"/>
  <c r="AK33" i="8"/>
  <c r="AC22" i="8"/>
  <c r="U35" i="8"/>
  <c r="Y30" i="8"/>
  <c r="AE17" i="8"/>
  <c r="X22" i="8"/>
  <c r="AL34" i="8"/>
  <c r="W31" i="8"/>
  <c r="AJ34" i="8"/>
  <c r="AN35" i="8"/>
  <c r="U34" i="8"/>
  <c r="AC28" i="8"/>
  <c r="T19" i="8"/>
  <c r="AL22" i="8"/>
  <c r="AM17" i="8"/>
  <c r="AK26" i="8"/>
  <c r="Z38" i="8"/>
  <c r="AI21" i="8"/>
  <c r="AG14" i="8"/>
  <c r="AQ14" i="8" s="1"/>
  <c r="AR14" i="8" s="1"/>
  <c r="AS14" i="8" s="1"/>
  <c r="Q23" i="8"/>
  <c r="AA25" i="8"/>
  <c r="AA32" i="8"/>
  <c r="Z17" i="8"/>
  <c r="Y10" i="8"/>
  <c r="Y29" i="8"/>
  <c r="AH13" i="8"/>
  <c r="AI19" i="8"/>
  <c r="AH11" i="8"/>
  <c r="R36" i="8"/>
  <c r="AA14" i="8"/>
  <c r="AG15" i="8"/>
  <c r="AQ15" i="8" s="1"/>
  <c r="AR15" i="8" s="1"/>
  <c r="AS15" i="8" s="1"/>
  <c r="AH17" i="8"/>
  <c r="V41" i="8"/>
  <c r="V21" i="8"/>
  <c r="AE39" i="8"/>
  <c r="AM22" i="8"/>
  <c r="AM24" i="8"/>
  <c r="AD19" i="8"/>
  <c r="AM37" i="8"/>
  <c r="T10" i="8"/>
  <c r="AH41" i="8"/>
  <c r="Z23" i="8"/>
  <c r="W8" i="8"/>
  <c r="W3" i="8" s="1"/>
  <c r="AG40" i="8"/>
  <c r="AQ40" i="8" s="1"/>
  <c r="AR40" i="8" s="1"/>
  <c r="AS40" i="8" s="1"/>
  <c r="X13" i="8"/>
  <c r="AJ41" i="8"/>
  <c r="AN39" i="8"/>
  <c r="AN26" i="8"/>
  <c r="U42" i="8"/>
  <c r="AJ31" i="8"/>
  <c r="AL29" i="8"/>
  <c r="AN43" i="8"/>
  <c r="AM8" i="8"/>
  <c r="AM3" i="8" s="1"/>
  <c r="AK14" i="8"/>
  <c r="AA43" i="8"/>
  <c r="AF13" i="8"/>
  <c r="U33" i="8"/>
  <c r="AC35" i="8"/>
  <c r="AL9" i="8"/>
  <c r="AL4" i="8" s="1"/>
  <c r="AL5" i="8" s="1"/>
  <c r="Q36" i="8"/>
  <c r="AD14" i="8"/>
  <c r="AE16" i="8"/>
  <c r="AD16" i="8"/>
  <c r="AK40" i="8"/>
  <c r="AA30" i="8"/>
  <c r="AN12" i="8"/>
  <c r="Z15" i="8"/>
  <c r="R35" i="8"/>
  <c r="Z12" i="8"/>
  <c r="AC30" i="8"/>
  <c r="S8" i="8"/>
  <c r="S3" i="8" s="1"/>
  <c r="Y20" i="8"/>
  <c r="Q29" i="8"/>
  <c r="Z22" i="8"/>
  <c r="U10" i="8"/>
  <c r="AG43" i="8"/>
  <c r="AQ43" i="8" s="1"/>
  <c r="AR43" i="8" s="1"/>
  <c r="AS43" i="8" s="1"/>
  <c r="V8" i="8"/>
  <c r="V3" i="8" s="1"/>
  <c r="T39" i="8"/>
  <c r="AC27" i="8"/>
  <c r="AD10" i="8"/>
  <c r="V31" i="8"/>
  <c r="AK18" i="8"/>
  <c r="Q43" i="8"/>
  <c r="AL26" i="8"/>
  <c r="U13" i="8"/>
  <c r="AH40" i="8"/>
  <c r="AA24" i="8"/>
  <c r="AG38" i="8"/>
  <c r="AQ38" i="8" s="1"/>
  <c r="AR38" i="8" s="1"/>
  <c r="AS38" i="8" s="1"/>
  <c r="AK35" i="8"/>
  <c r="AN40" i="8"/>
  <c r="AD26" i="8"/>
  <c r="S40" i="8"/>
  <c r="W42" i="8"/>
  <c r="T13" i="8"/>
  <c r="Z34" i="8"/>
  <c r="X41" i="8"/>
  <c r="V11" i="8"/>
  <c r="AB40" i="8"/>
  <c r="AL30" i="8"/>
  <c r="Z37" i="8"/>
  <c r="AJ24" i="8"/>
  <c r="S25" i="8"/>
  <c r="Q21" i="8"/>
  <c r="AI10" i="8"/>
  <c r="AF25" i="8"/>
  <c r="AB36" i="8"/>
  <c r="V23" i="8"/>
  <c r="U31" i="8"/>
  <c r="AM26" i="8"/>
  <c r="W10" i="8"/>
  <c r="AF17" i="8"/>
  <c r="AN36" i="8"/>
  <c r="AK8" i="8"/>
  <c r="AK3" i="8" s="1"/>
  <c r="R38" i="8"/>
  <c r="AD22" i="8"/>
  <c r="AC14" i="8"/>
  <c r="AD31" i="8"/>
  <c r="W22" i="8"/>
  <c r="AA37" i="8"/>
  <c r="AC39" i="8"/>
  <c r="AM35" i="8"/>
  <c r="V18" i="8"/>
  <c r="Y39" i="8"/>
  <c r="W30" i="8"/>
  <c r="T18" i="8"/>
  <c r="AF23" i="8"/>
  <c r="AL33" i="8"/>
  <c r="AF16" i="8"/>
  <c r="AJ38" i="8"/>
  <c r="R10" i="8"/>
  <c r="AF40" i="8"/>
  <c r="AJ19" i="8"/>
  <c r="AH14" i="8"/>
  <c r="AH25" i="8"/>
  <c r="Z16" i="8"/>
  <c r="U12" i="8"/>
  <c r="AC43" i="8"/>
  <c r="V24" i="8"/>
  <c r="AM39" i="8"/>
  <c r="AE25" i="8"/>
  <c r="AI40" i="8"/>
  <c r="Y14" i="8"/>
  <c r="W33" i="8"/>
  <c r="AB31" i="8"/>
  <c r="AE36" i="8"/>
  <c r="AN28" i="8"/>
  <c r="AB26" i="8"/>
  <c r="AN13" i="8"/>
  <c r="V42" i="8"/>
  <c r="T16" i="8"/>
  <c r="AM33" i="8"/>
  <c r="AB15" i="8"/>
  <c r="AF8" i="8"/>
  <c r="AF3" i="8" s="1"/>
  <c r="AD13" i="8"/>
  <c r="AE32" i="8"/>
  <c r="AM19" i="8"/>
  <c r="AJ21" i="8"/>
  <c r="AA42" i="8"/>
  <c r="AF38" i="8"/>
  <c r="T21" i="8"/>
  <c r="AE31" i="8"/>
  <c r="AC37" i="8"/>
  <c r="AD18" i="8"/>
  <c r="AJ11" i="8"/>
  <c r="AH19" i="8"/>
  <c r="T12" i="8"/>
  <c r="V12" i="8"/>
  <c r="AL35" i="8"/>
  <c r="W19" i="8"/>
  <c r="X21" i="8"/>
  <c r="S38" i="8"/>
  <c r="AE37" i="8"/>
  <c r="U19" i="8"/>
  <c r="V10" i="8"/>
  <c r="AF42" i="8"/>
  <c r="AL17" i="8"/>
  <c r="R9" i="8"/>
  <c r="R4" i="8" s="1"/>
  <c r="R5" i="8" s="1"/>
  <c r="T33" i="8"/>
  <c r="AK39" i="8"/>
  <c r="AC9" i="8"/>
  <c r="AC4" i="8" s="1"/>
  <c r="AC5" i="8" s="1"/>
  <c r="AF29" i="8"/>
  <c r="R43" i="8"/>
  <c r="AB28" i="8"/>
  <c r="AL41" i="8"/>
  <c r="X39" i="8"/>
  <c r="AC17" i="8"/>
  <c r="AB33" i="8"/>
  <c r="AM40" i="8"/>
  <c r="AD12" i="8"/>
  <c r="Y25" i="8"/>
  <c r="AD24" i="8"/>
  <c r="V39" i="8"/>
  <c r="AL24" i="8"/>
  <c r="W32" i="8"/>
  <c r="U41" i="8"/>
  <c r="AM25" i="8"/>
  <c r="AF37" i="8"/>
  <c r="X17" i="8"/>
  <c r="T43" i="8"/>
  <c r="AA29" i="8"/>
  <c r="Q42" i="8"/>
  <c r="AN10" i="8"/>
  <c r="S36" i="8"/>
  <c r="AM41" i="8"/>
  <c r="AC18" i="8"/>
  <c r="AJ25" i="8"/>
  <c r="AD42" i="8"/>
  <c r="X31" i="8"/>
  <c r="AI37" i="8"/>
  <c r="W43" i="8"/>
  <c r="AE13" i="8"/>
  <c r="AH31" i="8"/>
  <c r="AK29" i="8"/>
  <c r="AE22" i="8"/>
  <c r="AL16" i="8"/>
  <c r="Z40" i="8"/>
  <c r="AH12" i="8"/>
  <c r="AN21" i="8"/>
  <c r="AM13" i="8"/>
  <c r="V13" i="8"/>
  <c r="AJ26" i="8"/>
  <c r="Y18" i="8"/>
  <c r="AI13" i="8"/>
  <c r="V20" i="8"/>
  <c r="W12" i="8"/>
  <c r="AK41" i="8"/>
  <c r="AJ32" i="8"/>
  <c r="AA10" i="8"/>
  <c r="X28" i="8"/>
  <c r="X35" i="8"/>
  <c r="AD27" i="8"/>
  <c r="AN22" i="8"/>
  <c r="W35" i="8"/>
  <c r="AL39" i="8"/>
  <c r="T27" i="8"/>
  <c r="AC34" i="8"/>
  <c r="U40" i="8"/>
  <c r="AJ9" i="8"/>
  <c r="AJ4" i="8" s="1"/>
  <c r="AJ5" i="8" s="1"/>
  <c r="W20" i="8"/>
  <c r="AJ40" i="8"/>
  <c r="W34" i="8"/>
  <c r="Y43" i="8"/>
  <c r="AH37" i="8"/>
  <c r="R34" i="8"/>
  <c r="AD36" i="8"/>
  <c r="V28" i="8"/>
  <c r="AE20" i="8"/>
  <c r="U27" i="8"/>
  <c r="Q8" i="8"/>
  <c r="Q3" i="8" s="1"/>
  <c r="V40" i="8"/>
  <c r="AH24" i="8"/>
  <c r="S22" i="8"/>
  <c r="Z43" i="8"/>
  <c r="AK30" i="8"/>
  <c r="AM27" i="8"/>
  <c r="AK27" i="8"/>
  <c r="R20" i="8"/>
  <c r="AG12" i="8"/>
  <c r="AQ12" i="8" s="1"/>
  <c r="AR12" i="8" s="1"/>
  <c r="AS12" i="8" s="1"/>
  <c r="AG27" i="8"/>
  <c r="AQ27" i="8" s="1"/>
  <c r="AR27" i="8" s="1"/>
  <c r="AS27" i="8" s="1"/>
  <c r="Z36" i="8"/>
  <c r="AD33" i="8"/>
  <c r="AB41" i="8"/>
  <c r="U17" i="8"/>
  <c r="R29" i="8"/>
  <c r="AK20" i="8"/>
  <c r="AK22" i="8"/>
  <c r="V30" i="8"/>
  <c r="AN16" i="8"/>
  <c r="T24" i="8"/>
  <c r="AN15" i="8"/>
  <c r="T35" i="8"/>
  <c r="V34" i="8"/>
  <c r="X26" i="8"/>
  <c r="AL25" i="8"/>
  <c r="S27" i="8"/>
  <c r="V9" i="8"/>
  <c r="V4" i="8" s="1"/>
  <c r="V5" i="8" s="1"/>
  <c r="AD32" i="8"/>
  <c r="AM15" i="8"/>
  <c r="U32" i="8"/>
  <c r="X16" i="8"/>
  <c r="AH42" i="8"/>
  <c r="Z11" i="8"/>
  <c r="AA19" i="8"/>
  <c r="AH8" i="8"/>
  <c r="AH3" i="8" s="1"/>
  <c r="AF19" i="8"/>
  <c r="R40" i="8"/>
  <c r="D105" i="7" a="1"/>
  <c r="C172" i="7" s="1"/>
  <c r="F21" i="1" s="1"/>
  <c r="C173" i="7" l="1"/>
  <c r="F29" i="1" s="1"/>
  <c r="C174" i="7"/>
  <c r="F37" i="1" s="1"/>
  <c r="D105" i="7"/>
  <c r="D108" i="7" s="1" a="1"/>
  <c r="C176" i="7" l="1"/>
  <c r="F30" i="1" s="1"/>
  <c r="C177" i="7"/>
  <c r="F38" i="1" s="1"/>
  <c r="D108" i="7"/>
  <c r="C175" i="7"/>
  <c r="F2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5" authorId="0" shapeId="0" xr:uid="{FC6FF407-2E7A-0D45-8993-A440DF4F2176}">
      <text>
        <r>
          <rPr>
            <sz val="10"/>
            <color rgb="FF000000"/>
            <rFont val="Tahoma"/>
            <family val="2"/>
          </rPr>
          <t>if tech_scen_id is all, it will be used across all scenarios.</t>
        </r>
      </text>
    </comment>
    <comment ref="D5" authorId="0" shapeId="0" xr:uid="{00000000-0006-0000-0000-000001000000}">
      <text>
        <r>
          <rPr>
            <sz val="9"/>
            <color rgb="FF000000"/>
            <rFont val="Calibri"/>
            <family val="2"/>
          </rPr>
          <t>Use NA for small, modular technologies</t>
        </r>
      </text>
    </comment>
    <comment ref="B6" authorId="0" shapeId="0" xr:uid="{ADCFDA89-8FC6-0A4B-9E32-28A4035425BD}">
      <text>
        <r>
          <rPr>
            <sz val="10"/>
            <color rgb="FF000000"/>
            <rFont val="Tahoma"/>
            <family val="2"/>
          </rPr>
          <t xml:space="preserve">We use PSIP thermal plants for all technology scenarios because they are mature, with fairly certain costs, already assessed by HECO.
</t>
        </r>
      </text>
    </comment>
    <comment ref="I6" authorId="0" shapeId="0" xr:uid="{23F8112A-6D54-4944-8DDE-BFF407A8DDDE}">
      <text>
        <r>
          <rPr>
            <sz val="10"/>
            <color rgb="FF000000"/>
            <rFont val="Calibri"/>
            <family val="2"/>
            <scheme val="minor"/>
          </rPr>
          <t>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t>
        </r>
        <r>
          <rPr>
            <sz val="10"/>
            <color rgb="FF000000"/>
            <rFont val="Calibri"/>
            <family val="2"/>
            <scheme val="minor"/>
          </rPr>
          <t xml:space="preserve"> </t>
        </r>
      </text>
    </comment>
    <comment ref="J6" authorId="0" shapeId="0" xr:uid="{00000000-0006-0000-0000-000009000000}">
      <text>
        <r>
          <rPr>
            <sz val="10"/>
            <color rgb="FF000000"/>
            <rFont val="Calibri"/>
            <family val="2"/>
          </rPr>
          <t>From PSIP p. D-28</t>
        </r>
      </text>
    </comment>
    <comment ref="K6" authorId="0" shapeId="0" xr:uid="{00000000-0006-0000-0000-00000A000000}">
      <text>
        <r>
          <rPr>
            <sz val="10"/>
            <color rgb="FF000000"/>
            <rFont val="Calibri"/>
            <family val="2"/>
          </rPr>
          <t>From PSIP p. D-28</t>
        </r>
      </text>
    </comment>
    <comment ref="I7" authorId="0" shapeId="0" xr:uid="{070E1E95-2226-1A45-919A-FBDB9703C542}">
      <text>
        <r>
          <rPr>
            <sz val="10"/>
            <color rgb="FF000000"/>
            <rFont val="Calibri"/>
            <family val="2"/>
            <scheme val="minor"/>
          </rPr>
          <t>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t>
        </r>
        <r>
          <rPr>
            <sz val="10"/>
            <color rgb="FF000000"/>
            <rFont val="Calibri"/>
            <family val="2"/>
            <scheme val="minor"/>
          </rPr>
          <t xml:space="preserve"> </t>
        </r>
      </text>
    </comment>
    <comment ref="J7" authorId="0" shapeId="0" xr:uid="{00000000-0006-0000-0000-00000B000000}">
      <text>
        <r>
          <rPr>
            <sz val="9"/>
            <color rgb="FF000000"/>
            <rFont val="Calibri"/>
            <family val="2"/>
          </rPr>
          <t>From HECO New Resource Assumptions spreadsheet</t>
        </r>
      </text>
    </comment>
    <comment ref="K7" authorId="0" shapeId="0" xr:uid="{00000000-0006-0000-0000-00000C000000}">
      <text>
        <r>
          <rPr>
            <sz val="9"/>
            <color rgb="FF000000"/>
            <rFont val="Calibri"/>
            <family val="2"/>
          </rPr>
          <t>From HECO New Resource Assumptions spreadsheet</t>
        </r>
      </text>
    </comment>
    <comment ref="I8" authorId="0" shapeId="0" xr:uid="{41227E1A-40D5-B74D-A334-B55F8333245D}">
      <text>
        <r>
          <rPr>
            <sz val="10"/>
            <color rgb="FF000000"/>
            <rFont val="Calibri"/>
            <family val="2"/>
            <scheme val="minor"/>
          </rPr>
          <t>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t>
        </r>
        <r>
          <rPr>
            <sz val="10"/>
            <color rgb="FF000000"/>
            <rFont val="Calibri"/>
            <family val="2"/>
            <scheme val="minor"/>
          </rPr>
          <t xml:space="preserve"> </t>
        </r>
      </text>
    </comment>
    <comment ref="J8" authorId="0" shapeId="0" xr:uid="{00000000-0006-0000-0000-00000D000000}">
      <text>
        <r>
          <rPr>
            <sz val="9"/>
            <color rgb="FF000000"/>
            <rFont val="Calibri"/>
            <family val="2"/>
          </rPr>
          <t>From HECO New Resource Assumptions spreadsheet</t>
        </r>
      </text>
    </comment>
    <comment ref="K8" authorId="0" shapeId="0" xr:uid="{00000000-0006-0000-0000-00000E000000}">
      <text>
        <r>
          <rPr>
            <sz val="9"/>
            <color rgb="FF000000"/>
            <rFont val="Calibri"/>
            <family val="2"/>
          </rPr>
          <t>From HECO New Resource Assumptions spreadsheet</t>
        </r>
      </text>
    </comment>
    <comment ref="I9" authorId="0" shapeId="0" xr:uid="{C9D2018E-DA94-3F4F-8565-0FDB63B52FA1}">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J9" authorId="0" shapeId="0" xr:uid="{00000000-0006-0000-0000-00000F000000}">
      <text>
        <r>
          <rPr>
            <sz val="9"/>
            <color rgb="FF000000"/>
            <rFont val="Calibri"/>
            <family val="2"/>
          </rPr>
          <t>From HECO New Resource Assumptions spreadsheet</t>
        </r>
      </text>
    </comment>
    <comment ref="K9" authorId="0" shapeId="0" xr:uid="{00000000-0006-0000-0000-000010000000}">
      <text>
        <r>
          <rPr>
            <sz val="9"/>
            <color rgb="FF000000"/>
            <rFont val="Calibri"/>
            <family val="2"/>
          </rPr>
          <t>From HECO New Resource Assumptions spreadsheet</t>
        </r>
      </text>
    </comment>
    <comment ref="A10" authorId="0" shapeId="0" xr:uid="{00000000-0006-0000-0000-00001A000000}">
      <text>
        <r>
          <rPr>
            <sz val="10"/>
            <color rgb="FF000000"/>
            <rFont val="Tahoma"/>
            <family val="2"/>
          </rPr>
          <t xml:space="preserve">Data from John Wehrheim, Pacific Hydro, summer 2015
</t>
        </r>
      </text>
    </comment>
    <comment ref="J10" authorId="0" shapeId="0" xr:uid="{00000000-0006-0000-0000-00001B000000}">
      <text>
        <r>
          <rPr>
            <sz val="9"/>
            <color rgb="FF000000"/>
            <rFont val="Calibri"/>
            <family val="2"/>
          </rPr>
          <t>Not specified, assumed 0</t>
        </r>
      </text>
    </comment>
    <comment ref="K10" authorId="0" shapeId="0" xr:uid="{00000000-0006-0000-0000-00001C000000}">
      <text>
        <r>
          <rPr>
            <sz val="9"/>
            <color rgb="FF000000"/>
            <rFont val="Calibri"/>
            <family val="2"/>
          </rPr>
          <t>Not specified, assumed 0</t>
        </r>
      </text>
    </comment>
    <comment ref="I11" authorId="0" shapeId="0" xr:uid="{27608D7E-2B81-6746-83E6-8979E68F9774}">
      <text>
        <r>
          <rPr>
            <sz val="10"/>
            <color rgb="FF000000"/>
            <rFont val="Calibri"/>
            <family val="2"/>
          </rPr>
          <t xml:space="preserve">assumed 20 for renewables per p. 3-8 of PSIP 2016-12-23 vol. 1. Also see "data/HECO Plans/PSIP-WebDAV/2017-01-31 Response to Parties IRs/CA-IR-1/Input and Output Files by Case/E3 and Company Defined Cases/Market DGPV (Reference)/OA_NOLNG/technologies.tab" </t>
        </r>
      </text>
    </comment>
    <comment ref="J11" authorId="0" shapeId="0" xr:uid="{00000000-0006-0000-0000-000003000000}">
      <text>
        <r>
          <rPr>
            <sz val="9"/>
            <color rgb="FF000000"/>
            <rFont val="Calibri"/>
            <family val="2"/>
          </rPr>
          <t>No outage rate specified in HECO New Resource Assumptions workbook; assumed 0</t>
        </r>
      </text>
    </comment>
    <comment ref="J12" authorId="0" shapeId="0" xr:uid="{00000000-0006-0000-0000-000004000000}">
      <text>
        <r>
          <rPr>
            <sz val="9"/>
            <color indexed="81"/>
            <rFont val="Calibri"/>
            <family val="2"/>
          </rPr>
          <t>No outage rate specified in HECO New Resource Assumptions workbook; assumed 0</t>
        </r>
      </text>
    </comment>
    <comment ref="J13" authorId="0" shapeId="0" xr:uid="{00000000-0006-0000-0000-000005000000}">
      <text>
        <r>
          <rPr>
            <sz val="9"/>
            <color rgb="FF000000"/>
            <rFont val="Calibri"/>
            <family val="2"/>
          </rPr>
          <t>No outage rate specified in HECO New Resource Assumptions workbook; assumed 0</t>
        </r>
      </text>
    </comment>
    <comment ref="J14" authorId="0" shapeId="0" xr:uid="{00000000-0006-0000-0000-000006000000}">
      <text>
        <r>
          <rPr>
            <sz val="9"/>
            <color indexed="81"/>
            <rFont val="Calibri"/>
            <family val="2"/>
          </rPr>
          <t>No outage rate specified in HECO New Resource Assumptions workbook; assumed 0</t>
        </r>
      </text>
    </comment>
    <comment ref="J15" authorId="0" shapeId="0" xr:uid="{00000000-0006-0000-0000-000008000000}">
      <text>
        <r>
          <rPr>
            <sz val="9"/>
            <color indexed="81"/>
            <rFont val="Calibri"/>
            <family val="2"/>
          </rPr>
          <t>No outage rate specified in HECO New Resource Assumptions workbook; assumed 0</t>
        </r>
      </text>
    </comment>
    <comment ref="J16" authorId="0" shapeId="0" xr:uid="{E8346180-F732-EE40-B4E8-3B383506B335}">
      <text>
        <r>
          <rPr>
            <sz val="9"/>
            <color indexed="81"/>
            <rFont val="Calibri"/>
            <family val="2"/>
          </rPr>
          <t>No outage rate specified in HECO New Resource Assumptions workbook; assumed 0</t>
        </r>
      </text>
    </comment>
    <comment ref="J17" authorId="0" shapeId="0" xr:uid="{00000000-0006-0000-0000-000011000000}">
      <text>
        <r>
          <rPr>
            <sz val="9"/>
            <color rgb="FF000000"/>
            <rFont val="Calibri"/>
            <family val="2"/>
          </rPr>
          <t>No outage rate specified in HECO New Resource Assumptions workbook; assumed 0</t>
        </r>
      </text>
    </comment>
    <comment ref="K17" authorId="0" shapeId="0" xr:uid="{00000000-0006-0000-0000-000012000000}">
      <text>
        <r>
          <rPr>
            <sz val="9"/>
            <color indexed="81"/>
            <rFont val="Calibri"/>
            <family val="2"/>
          </rPr>
          <t>No outage rate specified in HECO New Resource Assumptions workbook; assumed 0</t>
        </r>
      </text>
    </comment>
    <comment ref="S17" authorId="0" shapeId="0" xr:uid="{00000000-0006-0000-0000-000013000000}">
      <text>
        <r>
          <rPr>
            <sz val="9"/>
            <color indexed="81"/>
            <rFont val="Calibri"/>
            <family val="2"/>
          </rPr>
          <t>all assumed equivalent to 4-hour and commercial load-shifting (assume balancing battery can be configured similarly with specified cost structure)</t>
        </r>
      </text>
    </comment>
    <comment ref="U17" authorId="0" shapeId="0" xr:uid="{00000000-0006-0000-0000-000014000000}">
      <text>
        <r>
          <rPr>
            <sz val="9"/>
            <color rgb="FF000000"/>
            <rFont val="Calibri"/>
            <family val="2"/>
          </rPr>
          <t>assume no limit on cycling-oriented batteries</t>
        </r>
      </text>
    </comment>
    <comment ref="J19" authorId="0" shapeId="0" xr:uid="{00000000-0006-0000-0000-000015000000}">
      <text>
        <r>
          <rPr>
            <sz val="9"/>
            <color rgb="FF000000"/>
            <rFont val="Calibri"/>
            <family val="2"/>
          </rPr>
          <t>No outage rate specified in HECO New Resource Assumptions workbook; assumed 0</t>
        </r>
      </text>
    </comment>
    <comment ref="K19" authorId="0" shapeId="0" xr:uid="{00000000-0006-0000-0000-000016000000}">
      <text>
        <r>
          <rPr>
            <sz val="9"/>
            <color rgb="FF000000"/>
            <rFont val="Calibri"/>
            <family val="2"/>
          </rPr>
          <t>No outage rate specified in HECO New Resource Assumptions workbook; assumed 0</t>
        </r>
      </text>
    </comment>
    <comment ref="U19" authorId="0" shapeId="0" xr:uid="{00000000-0006-0000-0000-000017000000}">
      <text>
        <r>
          <rPr>
            <sz val="9"/>
            <color rgb="FF000000"/>
            <rFont val="Calibri"/>
            <family val="2"/>
          </rPr>
          <t>from storage worksheet</t>
        </r>
      </text>
    </comment>
    <comment ref="E20" authorId="0" shapeId="0" xr:uid="{BDA28458-35DD-DC48-BA0B-0598560DA371}">
      <text>
        <r>
          <rPr>
            <sz val="10"/>
            <color rgb="FF000000"/>
            <rFont val="Tahoma"/>
            <family val="2"/>
          </rPr>
          <t>Set equal to other PSIP battery projects because smaller size and higher cost only for 6-hour battery seems artificial</t>
        </r>
      </text>
    </comment>
    <comment ref="J20" authorId="0" shapeId="0" xr:uid="{00000000-0006-0000-0000-000018000000}">
      <text>
        <r>
          <rPr>
            <sz val="9"/>
            <color rgb="FF000000"/>
            <rFont val="Calibri"/>
            <family val="2"/>
          </rPr>
          <t>No outage rate specified in HECO New Resource Assumptions workbook; assumed 0</t>
        </r>
      </text>
    </comment>
    <comment ref="K20" authorId="0" shapeId="0" xr:uid="{00000000-0006-0000-0000-000019000000}">
      <text>
        <r>
          <rPr>
            <sz val="9"/>
            <color indexed="81"/>
            <rFont val="Calibri"/>
            <family val="2"/>
          </rPr>
          <t>No outage rate specified in HECO New Resource Assumptions workbook; assumed 0</t>
        </r>
      </text>
    </comment>
    <comment ref="E21" authorId="0" shapeId="0" xr:uid="{B424A85F-AA65-D343-8AC4-9A4E80A47E0B}">
      <text>
        <r>
          <rPr>
            <sz val="10"/>
            <color rgb="FF000000"/>
            <rFont val="Tahoma"/>
            <family val="2"/>
          </rPr>
          <t xml:space="preserve">Not clear whether ATB capex includes interconnect cost for storage technologies; we assume it does and/or that interconnect cost is minimal, since storage is sited at RE site, substation or customer, wherever it minimizes congestion most effectively.
</t>
        </r>
      </text>
    </comment>
    <comment ref="S21" authorId="0" shapeId="0" xr:uid="{720CC5E8-0CA7-8D4F-A06C-56B674C36A1B}">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U21" authorId="0" shapeId="0" xr:uid="{17492AB8-D5B8-0943-B906-24584F974438}">
      <text>
        <r>
          <rPr>
            <sz val="9"/>
            <color rgb="FF000000"/>
            <rFont val="Calibri"/>
            <family val="2"/>
          </rPr>
          <t>assume no limit on cycling-oriented batteries</t>
        </r>
      </text>
    </comment>
    <comment ref="S22" authorId="0" shapeId="0" xr:uid="{0D9748C3-5C22-C14D-BB62-191817ECB47F}">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U22" authorId="0" shapeId="0" xr:uid="{46C7A539-30BF-7643-85DC-8E196D028CC7}">
      <text>
        <r>
          <rPr>
            <sz val="9"/>
            <color rgb="FF000000"/>
            <rFont val="Calibri"/>
            <family val="2"/>
          </rPr>
          <t>assume no limit on cycling-oriented batteries</t>
        </r>
      </text>
    </comment>
    <comment ref="S23" authorId="0" shapeId="0" xr:uid="{5775106F-D46F-5849-ADDF-E0A1F66432AC}">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U23" authorId="0" shapeId="0" xr:uid="{01AFAD12-2836-2043-9076-9D7B69F70577}">
      <text>
        <r>
          <rPr>
            <sz val="10"/>
            <color rgb="FF000000"/>
            <rFont val="Tahoma"/>
            <family val="2"/>
          </rPr>
          <t>Assumed to have similar performance to HECO model (365 is really the minimum usable amount for bulk storage)</t>
        </r>
      </text>
    </comment>
    <comment ref="E24" authorId="0" shapeId="0" xr:uid="{53B07255-8F2F-714B-9973-52011FBA5FA9}">
      <text>
        <r>
          <rPr>
            <sz val="10"/>
            <color rgb="FF000000"/>
            <rFont val="Tahoma"/>
            <family val="2"/>
          </rPr>
          <t>ATB CAPEX includes substation costs; see https://atb.nrel.gov/electricity/2018/index.html?t=lw&amp;s=cx and https://atb.nrel.gov/electricity/2018/index.html?t=ow&amp;s=cx</t>
        </r>
      </text>
    </comment>
    <comment ref="J24" authorId="0" shapeId="0" xr:uid="{989C9495-4499-C644-A6EE-F67D54C30C6D}">
      <text>
        <r>
          <rPr>
            <sz val="9"/>
            <color rgb="FF000000"/>
            <rFont val="Calibri"/>
            <family val="2"/>
          </rPr>
          <t xml:space="preserve">Assumed to be included in performance data; see </t>
        </r>
        <r>
          <rPr>
            <sz val="9"/>
            <color rgb="FF000000"/>
            <rFont val="Calibri"/>
            <family val="2"/>
          </rPr>
          <t>https://atb.nrel.gov/electricity/2018/index.html?t=lw</t>
        </r>
      </text>
    </comment>
    <comment ref="E25" authorId="0" shapeId="0" xr:uid="{FBD84A82-5786-DF48-9456-81451ED5E6EB}">
      <text>
        <r>
          <rPr>
            <sz val="10"/>
            <color rgb="FF000000"/>
            <rFont val="Tahoma"/>
            <family val="2"/>
          </rPr>
          <t>ATB CAPEX includes generic connection costs; see https://atb.nrel.gov/electricity/2018/index.html?t=lw&amp;s=cx and https://atb.nrel.gov/electricity/2018/index.html?t=ow&amp;s=cx</t>
        </r>
      </text>
    </comment>
    <comment ref="J25" authorId="0" shapeId="0" xr:uid="{407E9EA0-C017-2E4B-B4C2-C656589F1995}">
      <text>
        <r>
          <rPr>
            <sz val="9"/>
            <color rgb="FF000000"/>
            <rFont val="Calibri"/>
            <family val="2"/>
          </rPr>
          <t xml:space="preserve">Assumed to be included in performance data; see </t>
        </r>
        <r>
          <rPr>
            <sz val="9"/>
            <color rgb="FF000000"/>
            <rFont val="Calibri"/>
            <family val="2"/>
          </rPr>
          <t>https://atb.nrel.gov/electricity/2018/index.html?t=lw</t>
        </r>
      </text>
    </comment>
    <comment ref="E26" authorId="0" shapeId="0" xr:uid="{12A210F3-46F4-3A4B-867D-050F93CA13D7}">
      <text>
        <r>
          <rPr>
            <sz val="10"/>
            <color rgb="FF000000"/>
            <rFont val="Tahoma"/>
            <family val="2"/>
          </rPr>
          <t>ATB CAPEX includes generic connection costs; see https://atb.nrel.gov/electricity/2018/index.html?t=lw&amp;s=cx and https://atb.nrel.gov/electricity/2018/index.html?t=ow&amp;s=cx</t>
        </r>
      </text>
    </comment>
    <comment ref="J26" authorId="0" shapeId="0" xr:uid="{C4614582-3074-0743-9787-A1E72EF861B8}">
      <text>
        <r>
          <rPr>
            <sz val="9"/>
            <color rgb="FF000000"/>
            <rFont val="Calibri"/>
            <family val="2"/>
          </rPr>
          <t>Assumed to be included in performance data; see https://atb.nrel.gov/electricity/2018/index.html?t=lw</t>
        </r>
      </text>
    </comment>
    <comment ref="J27" authorId="0" shapeId="0" xr:uid="{1A2BA3B5-C469-1346-B7B5-96B53E93C8FE}">
      <text>
        <r>
          <rPr>
            <sz val="9"/>
            <color rgb="FF000000"/>
            <rFont val="Calibri"/>
            <family val="2"/>
          </rPr>
          <t xml:space="preserve">Assumed to be included in performance data; see </t>
        </r>
        <r>
          <rPr>
            <sz val="9"/>
            <color rgb="FF000000"/>
            <rFont val="Calibri"/>
            <family val="2"/>
          </rPr>
          <t>https://atb.nrel.gov/electricity/2018/index.html?t=lw</t>
        </r>
      </text>
    </comment>
    <comment ref="J28" authorId="0" shapeId="0" xr:uid="{EDC15386-8DEC-A04C-B2EF-E195EA6431E6}">
      <text>
        <r>
          <rPr>
            <sz val="9"/>
            <color rgb="FF000000"/>
            <rFont val="Calibri"/>
            <family val="2"/>
          </rPr>
          <t xml:space="preserve">Assumed to be included in performance data; see </t>
        </r>
        <r>
          <rPr>
            <sz val="9"/>
            <color rgb="FF000000"/>
            <rFont val="Calibri"/>
            <family val="2"/>
          </rPr>
          <t>https://atb.nrel.gov/electricity/2018/index.html?t=lw</t>
        </r>
      </text>
    </comment>
    <comment ref="A48" authorId="0" shapeId="0" xr:uid="{00000000-0006-0000-0000-00001D000000}">
      <text>
        <r>
          <rPr>
            <sz val="9"/>
            <color rgb="FF000000"/>
            <rFont val="Calibri"/>
            <family val="2"/>
          </rPr>
          <t>omitted due to difficulty modeling commitment</t>
        </r>
      </text>
    </comment>
    <comment ref="J48" authorId="0" shapeId="0" xr:uid="{00000000-0006-0000-0000-00001E000000}">
      <text>
        <r>
          <rPr>
            <sz val="10"/>
            <color indexed="81"/>
            <rFont val="Calibri"/>
            <family val="2"/>
          </rPr>
          <t>From 2016-04-01 PSIP, p. D-29</t>
        </r>
      </text>
    </comment>
    <comment ref="L48" authorId="0" shapeId="0" xr:uid="{00000000-0006-0000-0000-00001F000000}">
      <text>
        <r>
          <rPr>
            <sz val="10"/>
            <color indexed="81"/>
            <rFont val="Calibri"/>
            <family val="2"/>
          </rPr>
          <t>From PSIP p. D-28</t>
        </r>
      </text>
    </comment>
    <comment ref="M48" authorId="0" shapeId="0" xr:uid="{00000000-0006-0000-0000-000020000000}">
      <text>
        <r>
          <rPr>
            <sz val="10"/>
            <color indexed="81"/>
            <rFont val="Calibri"/>
            <family val="2"/>
          </rPr>
          <t>From PSIP p. D-28</t>
        </r>
      </text>
    </comment>
    <comment ref="A49" authorId="0" shapeId="0" xr:uid="{00000000-0006-0000-0000-000021000000}">
      <text>
        <r>
          <rPr>
            <sz val="9"/>
            <color rgb="FF000000"/>
            <rFont val="Calibri"/>
            <family val="2"/>
          </rPr>
          <t>omitted because heat rate and other details are not provided by HECO, and probably unattractive vs. CC and IC</t>
        </r>
      </text>
    </comment>
    <comment ref="J49" authorId="0" shapeId="0" xr:uid="{00000000-0006-0000-0000-000022000000}">
      <text>
        <r>
          <rPr>
            <sz val="9"/>
            <color indexed="81"/>
            <rFont val="Calibri"/>
            <family val="2"/>
          </rPr>
          <t>Assumed same as for CC 152 and CC 383 operating in CT-only mode (in HECO New Resource Assumptions spreadsheet).</t>
        </r>
      </text>
    </comment>
    <comment ref="L49" authorId="0" shapeId="0" xr:uid="{00000000-0006-0000-0000-000023000000}">
      <text>
        <r>
          <rPr>
            <sz val="10"/>
            <color indexed="81"/>
            <rFont val="Calibri"/>
            <family val="2"/>
          </rPr>
          <t>From PSIP p. D-28</t>
        </r>
      </text>
    </comment>
    <comment ref="M49" authorId="0" shapeId="0" xr:uid="{00000000-0006-0000-0000-000024000000}">
      <text>
        <r>
          <rPr>
            <sz val="10"/>
            <color indexed="81"/>
            <rFont val="Calibri"/>
            <family val="2"/>
          </rPr>
          <t>From PSIP p. D-28</t>
        </r>
      </text>
    </comment>
    <comment ref="E53" authorId="0" shapeId="0" xr:uid="{00000000-0006-0000-0000-000025000000}">
      <text>
        <r>
          <rPr>
            <sz val="9"/>
            <color rgb="FF000000"/>
            <rFont val="Calibri"/>
            <family val="2"/>
          </rPr>
          <t>This must be specified to support allocation of generation among fuels via big-M constraint.</t>
        </r>
      </text>
    </comment>
    <comment ref="G53" authorId="0" shapeId="0" xr:uid="{00000000-0006-0000-0000-000026000000}">
      <text>
        <r>
          <rPr>
            <sz val="9"/>
            <color rgb="FF000000"/>
            <rFont val="Calibri"/>
            <family val="2"/>
          </rPr>
          <t>This must be specified to support allocation of generation among fuels via big-M constraint.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O7" authorId="0" shapeId="0" xr:uid="{00000000-0006-0000-0100-000001000000}">
      <text>
        <r>
          <rPr>
            <sz val="9"/>
            <color indexed="81"/>
            <rFont val="Calibri"/>
            <family val="2"/>
          </rPr>
          <t>Barge is used primarily for HECO, but could also serve as backup for JBPHH</t>
        </r>
      </text>
    </comment>
    <comment ref="Q8" authorId="0" shapeId="0" xr:uid="{BC0BE78C-EF7F-0346-B874-5799B14C6283}">
      <text>
        <r>
          <rPr>
            <sz val="10"/>
            <color rgb="FF000000"/>
            <rFont val="Tahoma"/>
            <family val="2"/>
          </rPr>
          <t>From 2018-01-04 to 2018-07-26, this was accidentally pegged to column B instead of F, which inflated the cost by 10% in 2016 up to about 50% by 2045. This caused models run during this time to strongly prefer distributed PV over utility-scale PV, but probably didn't change overall model results by much, since distributed PV has similar cost and performance to tracking PV.</t>
        </r>
      </text>
    </comment>
    <comment ref="Q9" authorId="1" shapeId="0" xr:uid="{00000000-0006-0000-0100-000002000000}">
      <text>
        <r>
          <rPr>
            <sz val="10"/>
            <color rgb="FF000000"/>
            <rFont val="Calibri"/>
            <family val="2"/>
          </rPr>
          <t xml:space="preserve">See "tracking vs non-tracking PV costs.xlsx" and p. 40 of LBNL "Tracking the Sun VIII" at https://emp.lbl.gov/sites/all/files/lbnl-188238_2.pdf (Prices in 2014$.)
</t>
        </r>
        <r>
          <rPr>
            <sz val="10"/>
            <color rgb="FF000000"/>
            <rFont val="Calibri"/>
            <family val="2"/>
          </rPr>
          <t xml:space="preserve">
</t>
        </r>
        <r>
          <rPr>
            <sz val="10"/>
            <color rgb="FF000000"/>
            <rFont val="Calibri"/>
            <family val="2"/>
          </rPr>
          <t xml:space="preserve">Average ratio between cost of tracking and non-tracking systems in 2010-14 was 1.107.
</t>
        </r>
        <r>
          <rPr>
            <sz val="10"/>
            <color rgb="FF000000"/>
            <rFont val="Calibri"/>
            <family val="2"/>
          </rPr>
          <t xml:space="preserve">
</t>
        </r>
        <r>
          <rPr>
            <sz val="10"/>
            <color rgb="FF000000"/>
            <rFont val="Calibri"/>
            <family val="2"/>
          </rPr>
          <t xml:space="preserve">On the other hand, a dealer for ideematec quoted a total cost for their tracking structure and controls of $150-$250/kW, which is less than even a 10% markup.
</t>
        </r>
        <r>
          <rPr>
            <sz val="10"/>
            <color rgb="FF000000"/>
            <rFont val="Calibri"/>
            <family val="2"/>
          </rPr>
          <t xml:space="preserve">
</t>
        </r>
        <r>
          <rPr>
            <sz val="10"/>
            <color rgb="FF000000"/>
            <rFont val="Calibri"/>
            <family val="2"/>
          </rPr>
          <t xml:space="preserve">Before 2016-10-18, we used this approach (which doesn't account for future cost reductions with trackers):
</t>
        </r>
        <r>
          <rPr>
            <sz val="10"/>
            <color rgb="FF000000"/>
            <rFont val="Calibri"/>
            <family val="2"/>
          </rPr>
          <t xml:space="preserve">Average difference between tracking and non-tracking systems in 2010-14 was $0.362/Wdc (2014$). 
</t>
        </r>
        <r>
          <rPr>
            <sz val="10"/>
            <color rgb="FF000000"/>
            <rFont val="Calibri"/>
            <family val="2"/>
          </rPr>
          <t xml:space="preserve">This is scaled down by 1.5 based on the DC/AC ratio used in the 2016-04-01 PSIP.
</t>
        </r>
        <r>
          <rPr>
            <sz val="10"/>
            <color rgb="FF000000"/>
            <rFont val="Calibri"/>
            <family val="2"/>
          </rPr>
          <t xml:space="preserve">This is scaled up by 1.405 to reflect the difference between Hawaii-specific costs and mainland costs, shown on p. F-4 of the 2016-04-01 PSIP.
</t>
        </r>
        <r>
          <rPr>
            <sz val="10"/>
            <color rgb="FF000000"/>
            <rFont val="Calibri"/>
            <family val="2"/>
          </rPr>
          <t>These adjustments give a total extra cost of $339 (2014$)/kW for tracking capability.</t>
        </r>
      </text>
    </comment>
    <comment ref="V53" authorId="0" shapeId="0" xr:uid="{00000000-0006-0000-0100-000003000000}">
      <text>
        <r>
          <rPr>
            <sz val="9"/>
            <color rgb="FF000000"/>
            <rFont val="Calibri"/>
            <family val="2"/>
          </rPr>
          <t>Assumed similar to onshore wind or large solar</t>
        </r>
      </text>
    </comment>
    <comment ref="I55" authorId="0" shapeId="0" xr:uid="{00000000-0006-0000-0100-000004000000}">
      <text>
        <r>
          <rPr>
            <sz val="9"/>
            <color indexed="81"/>
            <rFont val="Calibri"/>
            <family val="2"/>
          </rPr>
          <t>mean value of fixed O&amp;M and capital refurbishment from OM page of "PSIP 2016 New Generation Assumptions REVISED 16-June-16.xlsx" for 2021-45 (avg of LNG and diesel modes)</t>
        </r>
      </text>
    </comment>
    <comment ref="I56" authorId="0" shapeId="0" xr:uid="{00000000-0006-0000-0100-000005000000}">
      <text>
        <r>
          <rPr>
            <sz val="9"/>
            <color indexed="81"/>
            <rFont val="Calibri"/>
            <family val="2"/>
          </rPr>
          <t>mean value from OM page of "PSIP 2016 New Generation Assumptions REVISED 16-June-16.xlsx" for 2021-45 (avg of LNG and diesel modes)</t>
        </r>
      </text>
    </comment>
    <comment ref="V57" authorId="0" shapeId="0" xr:uid="{00000000-0006-0000-0100-000006000000}">
      <text>
        <r>
          <rPr>
            <sz val="9"/>
            <color indexed="81"/>
            <rFont val="Calibri"/>
            <family val="2"/>
          </rPr>
          <t>Per John Wehrheim, Pacific Hydro, personal communication, summer 2015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130" authorId="0" shapeId="0" xr:uid="{00000000-0006-0000-0200-000001000000}">
      <text>
        <r>
          <rPr>
            <sz val="9"/>
            <color indexed="81"/>
            <rFont val="Calibri"/>
            <family val="2"/>
          </rPr>
          <t>We model the pure-reserve batteries as having zero hours of storage, so they can provide reserve power but no energy shifting.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1" authorId="0" shapeId="0" xr:uid="{00000000-0006-0000-0300-000001000000}">
      <text>
        <r>
          <rPr>
            <sz val="9"/>
            <color rgb="FF000000"/>
            <rFont val="Calibri"/>
            <family val="2"/>
          </rPr>
          <t>from 2016-04-01 PSIP Book 1, p. J-44 and 2016-12-23 PSIP Book 3, p. J-45</t>
        </r>
      </text>
    </comment>
    <comment ref="D1" authorId="0" shapeId="0" xr:uid="{00000000-0006-0000-0300-000002000000}">
      <text>
        <r>
          <rPr>
            <sz val="9"/>
            <color rgb="FF000000"/>
            <rFont val="Calibri"/>
            <family val="2"/>
          </rPr>
          <t>from 2016-04-01 PSIP Book 1, p. J-44 and 2016-12-23 PSIP Book 3, p. J-45</t>
        </r>
      </text>
    </comment>
    <comment ref="E1" authorId="0" shapeId="0" xr:uid="{00000000-0006-0000-0300-000003000000}">
      <text>
        <r>
          <rPr>
            <sz val="9"/>
            <color rgb="FF000000"/>
            <rFont val="Calibri"/>
            <family val="2"/>
          </rPr>
          <t>from 2016-04-01 PSIP Book 1, p. J-49 and 2016-12-23 PSIP Book 3, p. J-50</t>
        </r>
      </text>
    </comment>
    <comment ref="F1" authorId="0" shapeId="0" xr:uid="{00000000-0006-0000-0300-000004000000}">
      <text>
        <r>
          <rPr>
            <sz val="9"/>
            <color rgb="FF000000"/>
            <rFont val="Calibri"/>
            <family val="2"/>
          </rPr>
          <t>from 2016-04-01 PSIP Book 1, p. J-49 and 2016-12-23 PSIP Book 3, p. J-50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7" authorId="0" shapeId="0" xr:uid="{00000000-0006-0000-0500-000001000000}">
      <text>
        <r>
          <rPr>
            <sz val="9"/>
            <color indexed="81"/>
            <rFont val="Calibri"/>
            <family val="2"/>
          </rPr>
          <t>We skip the second-to-last step, because it is non-convex and it's unclear whether it could be swapped with the last step (so we assume both duct burners and wet compression are engaged). It's actually unclear whether the table shows DB before or after WC, since the second-to-last step is labled as DB but shows the same jump in fuel as the WC step for the 3x1, for the raw CT and ST, but not the CC trains.</t>
        </r>
      </text>
    </comment>
    <comment ref="B8" authorId="0" shapeId="0" xr:uid="{00000000-0006-0000-0500-000002000000}">
      <text>
        <r>
          <rPr>
            <sz val="9"/>
            <color indexed="81"/>
            <rFont val="Calibri"/>
            <family val="2"/>
          </rPr>
          <t xml:space="preserve">We only use lowest and highest because heat rate is very nearly linear but is slighly nonconvex in the middle. </t>
        </r>
      </text>
    </comment>
    <comment ref="B10" authorId="0" shapeId="0" xr:uid="{00000000-0006-0000-0500-000003000000}">
      <text>
        <r>
          <rPr>
            <sz val="9"/>
            <color indexed="81"/>
            <rFont val="Calibri"/>
            <family val="2"/>
          </rPr>
          <t>Assumed same minimum load as later model.</t>
        </r>
      </text>
    </comment>
    <comment ref="B11" authorId="0" shapeId="0" xr:uid="{00000000-0006-0000-0500-000004000000}">
      <text>
        <r>
          <rPr>
            <sz val="9"/>
            <color indexed="81"/>
            <rFont val="Calibri"/>
            <family val="2"/>
          </rPr>
          <t xml:space="preserve">This is 8.14 MW per unit according to GE RPS study and Plexos input files at data/HECO Plans/PSIP-WebDAV/2017-01-31 Response to Parties IRs/DBEDT-IR-12/Input/Oahu/Oahu E3 Plan Input/CSV files/PSIP Max Capacity.csv. Also note: PSIP xlsx file says for MCBH: "These numbers are for the "new" 20V34DF, not the Schofield units". (Schofield also uses 34DF, per http://www.wartsila.com/media/news/27-10-2014-wartsila-supplies-50-mw-power-plant-to-help-integration-of-solar-energy-in-hawaii). Permit application to Hawaii Department of Health also says these gens have peak output of 8.3-8.4 MW with implied heat rate of 8.6 MMBtu/MWh. </t>
        </r>
      </text>
    </comment>
    <comment ref="C11" authorId="0" shapeId="0" xr:uid="{00000000-0006-0000-0500-000005000000}">
      <text>
        <r>
          <rPr>
            <sz val="9"/>
            <color indexed="81"/>
            <rFont val="Calibri"/>
            <family val="2"/>
          </rPr>
          <t>Assumed same heat rate as later model at MCBH; also matches permit application at http://health.hawaii.gov/cab/files/2016/03/0793-01.review.DRAFT_.ms_.pdf</t>
        </r>
      </text>
    </comment>
    <comment ref="B12" authorId="0" shapeId="0" xr:uid="{00000000-0006-0000-0500-000006000000}">
      <text>
        <r>
          <rPr>
            <sz val="9"/>
            <color indexed="81"/>
            <rFont val="Calibri"/>
            <family val="2"/>
          </rPr>
          <t xml:space="preserve">We only use lowest and highest because heat rate is very nearly linear but is slighly nonconvex in the middle. </t>
        </r>
      </text>
    </comment>
    <comment ref="O20" authorId="0" shapeId="0" xr:uid="{00000000-0006-0000-0500-000007000000}">
      <text>
        <r>
          <rPr>
            <sz val="9"/>
            <color indexed="81"/>
            <rFont val="Calibri"/>
            <family val="2"/>
          </rPr>
          <t>Minimum load per unit is 30% per http://www.wartsila.com/docs/default-source/Power-Plants-documents/reference-documents/power-plants-solutions-catalogue/pps2015_lowres.pdf?sfvrsn=2</t>
        </r>
      </text>
    </comment>
    <comment ref="O34" authorId="0" shapeId="0" xr:uid="{00000000-0006-0000-0500-000008000000}">
      <text>
        <r>
          <rPr>
            <sz val="9"/>
            <color indexed="81"/>
            <rFont val="Calibri"/>
            <family val="2"/>
          </rPr>
          <t>Minimum load per unit is 30% per http://www.wartsila.com/docs/default-source/Power-Plants-documents/reference-documents/power-plants-solutions-catalogue/pps2015_lowres.pdf?sfvrsn=2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6" authorId="0" shapeId="0" xr:uid="{C150E330-37E6-2146-B878-15D354D8E6DA}">
      <text>
        <r>
          <rPr>
            <sz val="10"/>
            <color rgb="FF000000"/>
            <rFont val="Tahoma"/>
            <family val="2"/>
          </rPr>
          <t xml:space="preserve">From each technology page in NREL ATB 2019 </t>
        </r>
        <r>
          <rPr>
            <sz val="10"/>
            <color rgb="FF000000"/>
            <rFont val="Tahoma"/>
            <family val="2"/>
          </rPr>
          <t>https://atb.nrel.gov/electricity/2019/</t>
        </r>
      </text>
    </comment>
    <comment ref="B7" authorId="0" shapeId="0" xr:uid="{95076209-C67A-534C-8017-BB220858F2F5}">
      <text>
        <r>
          <rPr>
            <sz val="10"/>
            <color rgb="FF000000"/>
            <rFont val="Tahoma"/>
            <family val="2"/>
          </rPr>
          <t xml:space="preserve">From https://www.eia.gov/analysis/studies/powerplants/capitalcost/pdf/capcost_assumption.pdf as recommended by </t>
        </r>
        <r>
          <rPr>
            <sz val="10"/>
            <color rgb="FF000000"/>
            <rFont val="Tahoma"/>
            <family val="2"/>
          </rPr>
          <t>https://atb.nrel.gov/electricity/2019/regional-capex.html</t>
        </r>
        <r>
          <rPr>
            <sz val="10"/>
            <color rgb="FF000000"/>
            <rFont val="Tahoma"/>
            <family val="2"/>
          </rPr>
          <t xml:space="preserve">. Similar values are also in https://www.eia.gov/analysis/studies/powerplants/capitalcost/pdf/beret_addendum_leidos.pdf
</t>
        </r>
      </text>
    </comment>
    <comment ref="C7" authorId="0" shapeId="0" xr:uid="{238491C9-42C8-9A48-97AD-B82E488B9ECD}">
      <text>
        <r>
          <rPr>
            <sz val="10"/>
            <color rgb="FF000000"/>
            <rFont val="Tahoma"/>
            <family val="2"/>
          </rPr>
          <t xml:space="preserve">for 150 MW facility (20 MW is 63%)
</t>
        </r>
      </text>
    </comment>
    <comment ref="D7" authorId="0" shapeId="0" xr:uid="{F0D0331E-ABB7-C14D-9BAD-D472E34BA598}">
      <text>
        <r>
          <rPr>
            <sz val="10"/>
            <color rgb="FF000000"/>
            <rFont val="Tahoma"/>
            <family val="2"/>
          </rPr>
          <t xml:space="preserve">assumed same as 20MW fixed-tilt project
</t>
        </r>
      </text>
    </comment>
    <comment ref="E7" authorId="0" shapeId="0" xr:uid="{5B64DC88-40BB-5A41-A44C-6427E3A8CCB4}">
      <text>
        <r>
          <rPr>
            <sz val="10"/>
            <color rgb="FF000000"/>
            <rFont val="Tahoma"/>
            <family val="2"/>
          </rPr>
          <t xml:space="preserve">assumed same as 20MW fixed-tilt project
</t>
        </r>
      </text>
    </comment>
    <comment ref="H7" authorId="0" shapeId="0" xr:uid="{48D7EAB1-4206-2A41-B7C0-EB5056D957A8}">
      <text>
        <r>
          <rPr>
            <sz val="10"/>
            <color rgb="FF000000"/>
            <rFont val="Tahoma"/>
            <family val="2"/>
          </rPr>
          <t xml:space="preserve">for 8-hour system shown in https://www.eia.gov/analysis/studies/powerplants/capitalcost/pdf/beret_addendum_leidos.pdf instead of 2-hour system in https://www.eia.gov/analysis/studies/powerplants/capitalcost/pdf/capcost_assumption.pdf (which is 32%)
</t>
        </r>
      </text>
    </comment>
    <comment ref="B8" authorId="0" shapeId="0" xr:uid="{BD7995BA-7047-5849-A6C5-948AC9BB6943}">
      <text>
        <r>
          <rPr>
            <sz val="10"/>
            <color rgb="FF000000"/>
            <rFont val="Tahoma"/>
            <family val="2"/>
          </rPr>
          <t xml:space="preserve">From pp. 22, 28 and 38 of </t>
        </r>
        <r>
          <rPr>
            <sz val="10"/>
            <color rgb="FF000000"/>
            <rFont val="Tahoma"/>
            <family val="2"/>
          </rPr>
          <t xml:space="preserve">https://www.nrel.gov/docs/fy19osti/72399.pdf </t>
        </r>
        <r>
          <rPr>
            <sz val="10"/>
            <color rgb="FF000000"/>
            <rFont val="Tahoma"/>
            <family val="2"/>
          </rPr>
          <t xml:space="preserve">and </t>
        </r>
        <r>
          <rPr>
            <sz val="10"/>
            <color rgb="FF000000"/>
            <rFont val="Tahoma"/>
            <family val="2"/>
          </rPr>
          <t>https://atb.nrel.gov/electricity/2019/index.html?t=su</t>
        </r>
      </text>
    </comment>
    <comment ref="B9" authorId="0" shapeId="0" xr:uid="{5A2AF5EF-DACC-1842-ADD7-874F5D3CE4EE}">
      <text>
        <r>
          <rPr>
            <sz val="10"/>
            <color rgb="FF000000"/>
            <rFont val="Tahoma"/>
            <family val="2"/>
          </rPr>
          <t>From pp. 22, 28 and 38 of https://www.nrel.gov/docs/fy19osti/72399.pdf</t>
        </r>
      </text>
    </comment>
    <comment ref="B10" authorId="0" shapeId="0" xr:uid="{79D7ADBB-86ED-D147-9973-4ADA2AB703B3}">
      <text>
        <r>
          <rPr>
            <sz val="10"/>
            <color rgb="FF000000"/>
            <rFont val="Tahoma"/>
            <family val="2"/>
          </rPr>
          <t>From pp. 17, 25 and 31 of https://www.nrel.gov/docs/fy19osti/72399.pdf</t>
        </r>
      </text>
    </comment>
    <comment ref="B11" authorId="0" shapeId="0" xr:uid="{7C97AED1-C4D5-A144-A6FE-5E75330D6911}">
      <text>
        <r>
          <rPr>
            <sz val="10"/>
            <color rgb="FF000000"/>
            <rFont val="Tahoma"/>
            <family val="2"/>
          </rPr>
          <t>From pp. 22, 28 and 38 of https://www.nrel.gov/docs/fy19osti/72399.pdf</t>
        </r>
      </text>
    </comment>
    <comment ref="C12" authorId="0" shapeId="0" xr:uid="{F55C837E-F8CD-564F-B2B5-C99E2C8FBCEA}">
      <text>
        <r>
          <rPr>
            <sz val="10"/>
            <color rgb="FF000000"/>
            <rFont val="Tahoma"/>
            <family val="2"/>
          </rPr>
          <t xml:space="preserve">From NREL ATB </t>
        </r>
        <r>
          <rPr>
            <sz val="10"/>
            <color rgb="FF000000"/>
            <rFont val="Tahoma"/>
            <family val="2"/>
          </rPr>
          <t>https://atb.nrel.gov/electricity/2019/index.html?t=su</t>
        </r>
      </text>
    </comment>
    <comment ref="D12" authorId="0" shapeId="0" xr:uid="{FFD1AB37-18F5-8140-BE1D-BDF863522516}">
      <text>
        <r>
          <rPr>
            <sz val="10"/>
            <color rgb="FF000000"/>
            <rFont val="Tahoma"/>
            <family val="2"/>
          </rPr>
          <t>From NREL ATB https://atb.nrel.gov/electricity/2019/index.html?t=su</t>
        </r>
      </text>
    </comment>
    <comment ref="E12" authorId="0" shapeId="0" xr:uid="{D6B187D3-1A55-014C-A169-F2228DC36349}">
      <text>
        <r>
          <rPr>
            <sz val="10"/>
            <color rgb="FF000000"/>
            <rFont val="Tahoma"/>
            <family val="2"/>
          </rPr>
          <t>From NREL ATB https://atb.nrel.gov/electricity/2019/index.html?t=su</t>
        </r>
      </text>
    </comment>
    <comment ref="B13" authorId="0" shapeId="0" xr:uid="{8480D9B9-F8D5-BC44-8876-B94D2F517C55}">
      <text>
        <r>
          <rPr>
            <sz val="10"/>
            <color rgb="FF000000"/>
            <rFont val="Tahoma"/>
            <family val="2"/>
          </rPr>
          <t xml:space="preserve">formula for sum of geometric progression from </t>
        </r>
        <r>
          <rPr>
            <sz val="10"/>
            <color rgb="FF000000"/>
            <rFont val="Tahoma"/>
            <family val="2"/>
          </rPr>
          <t>https://math.stackexchange.com/a/1897065/425405</t>
        </r>
      </text>
    </comment>
    <comment ref="H15" authorId="0" shapeId="0" xr:uid="{C8896929-CD64-A74C-958A-18AE5B6B773E}">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B24" authorId="0" shapeId="0" xr:uid="{04FB8361-2916-704B-9A60-571B410FA5C8}">
      <text>
        <r>
          <rPr>
            <sz val="10"/>
            <color rgb="FF000000"/>
            <rFont val="Tahoma"/>
            <family val="2"/>
          </rPr>
          <t xml:space="preserve">Based on commercial distributed PV in ATB
</t>
        </r>
      </text>
    </comment>
    <comment ref="B27" authorId="0" shapeId="0" xr:uid="{B6C90870-930C-BB48-A6DA-EF3E13579ECC}">
      <text>
        <r>
          <rPr>
            <sz val="10"/>
            <color rgb="FF000000"/>
            <rFont val="Tahoma"/>
            <family val="2"/>
          </rPr>
          <t xml:space="preserve">based on residential PV in ATB
</t>
        </r>
      </text>
    </comment>
    <comment ref="B30" authorId="0" shapeId="0" xr:uid="{763C7937-E988-A846-B416-564A26D56708}">
      <text>
        <r>
          <rPr>
            <sz val="10"/>
            <color rgb="FF000000"/>
            <rFont val="Tahoma"/>
            <family val="2"/>
          </rPr>
          <t xml:space="preserve">We assume all Oahu wind has costs corresponding to class TRG6 in ATB (6.1-9.4 m/s annual speeds), since 82% of our turbines are between 6 and 7.5 m/s and 13% are between 7.5 and 8.5 m/s (see psql turbines table).
</t>
        </r>
        <r>
          <rPr>
            <sz val="10"/>
            <color rgb="FF000000"/>
            <rFont val="Tahoma"/>
            <family val="2"/>
          </rPr>
          <t xml:space="preserve">
</t>
        </r>
        <r>
          <rPr>
            <sz val="10"/>
            <color rgb="FF000000"/>
            <rFont val="Tahoma"/>
            <family val="2"/>
          </rPr>
          <t>TODO: cluster into wind farms, assign same turbine model to each farm, divide projects into different technologies for different years, with improving capacity factors, as described in ATB (with either-or selection for projects on same site).</t>
        </r>
      </text>
    </comment>
    <comment ref="B33" authorId="0" shapeId="0" xr:uid="{CB061FC2-B1D3-F242-BCCA-83E5D52CAF57}">
      <text>
        <r>
          <rPr>
            <sz val="10"/>
            <color rgb="FF000000"/>
            <rFont val="Tahoma"/>
            <family val="2"/>
          </rPr>
          <t>Used costs for ATB TRG7, floating wind 40 km offshore, because Oahu projects are 20-25 miles (32-40 km) offshore.</t>
        </r>
      </text>
    </comment>
    <comment ref="B39" authorId="0" shapeId="0" xr:uid="{1E2EBFF1-495A-734C-8895-AC6600D90962}">
      <text>
        <r>
          <rPr>
            <sz val="10"/>
            <color rgb="FF000000"/>
            <rFont val="Tahoma"/>
            <family val="2"/>
          </rPr>
          <t>Modeled as zero bulk energy storage, with same cost as 0.5 hours of storage, per PSIP</t>
        </r>
      </text>
    </comment>
    <comment ref="B42" authorId="0" shapeId="0" xr:uid="{FAF110A0-9AE7-D641-8F87-45CFEB2B1AAE}">
      <text>
        <r>
          <rPr>
            <sz val="10"/>
            <color rgb="FF000000"/>
            <rFont val="Tahoma"/>
            <family val="2"/>
          </rPr>
          <t>Modeled as zero bulk energy storage, but with cost equivalent to 1 hour of energy storage, per PSIP</t>
        </r>
      </text>
    </comment>
    <comment ref="B51" authorId="0" shapeId="0" xr:uid="{5F81F4D3-AD5B-A04A-9DDE-306C977B3983}">
      <text>
        <r>
          <rPr>
            <sz val="10"/>
            <color rgb="FF000000"/>
            <rFont val="Tahoma"/>
            <family val="2"/>
          </rPr>
          <t>Modeled as zero bulk energy storage, with same cost as 0.5 hours of storage, per PSIP</t>
        </r>
      </text>
    </comment>
    <comment ref="B54" authorId="0" shapeId="0" xr:uid="{592CEB2F-473F-6F42-9136-794F14339028}">
      <text>
        <r>
          <rPr>
            <sz val="10"/>
            <color rgb="FF000000"/>
            <rFont val="Tahoma"/>
            <family val="2"/>
          </rPr>
          <t xml:space="preserve">Modeled as zero bulk energy storage, but with cost equivalent to 1 hour of energy storage, per PSIP
</t>
        </r>
        <r>
          <rPr>
            <sz val="10"/>
            <color rgb="FF000000"/>
            <rFont val="Tahoma"/>
            <family val="2"/>
          </rPr>
          <t xml:space="preserve">
</t>
        </r>
        <r>
          <rPr>
            <sz val="10"/>
            <color rgb="FF000000"/>
            <rFont val="Tahoma"/>
            <family val="2"/>
          </rPr>
          <t xml:space="preserve">TODO: figure out duty cycle for regulating batteries, and use that to calculate variable cost of providing regulating reserves (and move that into Switch) and to make sure these will stay within cycle life with only 1 hour of capacity
</t>
        </r>
        <r>
          <rPr>
            <sz val="10"/>
            <color rgb="FF000000"/>
            <rFont val="Tahoma"/>
            <family val="2"/>
          </rPr>
          <t xml:space="preserve">
</t>
        </r>
        <r>
          <rPr>
            <sz val="10"/>
            <color rgb="FF000000"/>
            <rFont val="Tahoma"/>
            <family val="2"/>
          </rPr>
          <t xml:space="preserve">Notes: 
</t>
        </r>
        <r>
          <rPr>
            <sz val="10"/>
            <color rgb="FF000000"/>
            <rFont val="Tahoma"/>
            <family val="2"/>
          </rPr>
          <t xml:space="preserve">
</t>
        </r>
        <r>
          <rPr>
            <sz val="10"/>
            <color rgb="FF000000"/>
            <rFont val="Tahoma"/>
            <family val="2"/>
          </rPr>
          <t xml:space="preserve">* http://batteryuniversity.com/learn/article/how_to_prolong_lithium_based_batteries shows that shallower cycles and staying in middle of SOC range sharply extend the total amount of kWh that can be cycled through the battery; this is exactly the duty cycle that would be used for regulation. Also, the HECO storage page indicates that 15,000 cycles/year are possible for regulation, assuming 20% maximum depth of discharge and 1 hour of storage capacity (probably real duty cycle is assumed to be much less than 20% discharge, but it also may not matter how big the average swings are, because they always stay near the middle of the SOC/voltage level).
</t>
        </r>
        <r>
          <rPr>
            <sz val="10"/>
            <color rgb="FF000000"/>
            <rFont val="Tahoma"/>
            <family val="2"/>
          </rPr>
          <t xml:space="preserve">
</t>
        </r>
        <r>
          <rPr>
            <sz val="10"/>
            <color rgb="FF000000"/>
            <rFont val="Tahoma"/>
            <family val="2"/>
          </rPr>
          <t xml:space="preserve">* Tesla warranty indicates cycling equal to 2800x energy content is possible (37.8 MWh for 13.5 kW PowerWall 2 battery, https://www.tesla.com/sites/default/files/pdfs/powerwall/powerwall_2_ac_warranty_us_1-4.pdf) (could just assume double this is possibble with shallow cycles, based on the batteryuniversity graphs)
</t>
        </r>
        <r>
          <rPr>
            <sz val="10"/>
            <color rgb="FF000000"/>
            <rFont val="Tahoma"/>
            <family val="2"/>
          </rPr>
          <t xml:space="preserve">
</t>
        </r>
        <r>
          <rPr>
            <sz val="10"/>
            <color rgb="FF000000"/>
            <rFont val="Tahoma"/>
            <family val="2"/>
          </rPr>
          <t xml:space="preserve">* PJM RTO regulation signal (http://www.pjm.com/markets-and-operations/ancillary-services/) cited in SAND2016-
</t>
        </r>
        <r>
          <rPr>
            <sz val="10"/>
            <color rgb="FF000000"/>
            <rFont val="Tahoma"/>
            <family val="2"/>
          </rPr>
          <t xml:space="preserve">
</t>
        </r>
        <r>
          <rPr>
            <sz val="10"/>
            <color rgb="FF000000"/>
            <rFont val="Tahoma"/>
            <family val="2"/>
          </rPr>
          <t xml:space="preserve">4502J (https://www.osti.gov/pages/servlets/purl/1257783) has average charging/discharging load of about 28%, which would be equivalent to 2452 hours of charging a year, which doesn't seem like it could be met by 1 hour of capacity with a limit around 365 cycles/year. But this may be for intensively used regulating resources (as procured in small amounts in current PJM markets), rather than the lightly-used reserves that would be needed for backing up wind and solar at the rate that we do in Switch-Hawaii. 
</t>
        </r>
        <r>
          <rPr>
            <sz val="10"/>
            <color rgb="FF000000"/>
            <rFont val="Tahoma"/>
            <family val="2"/>
          </rPr>
          <t xml:space="preserve">
</t>
        </r>
        <r>
          <rPr>
            <sz val="10"/>
            <color rgb="FF000000"/>
            <rFont val="Tahoma"/>
            <family val="2"/>
          </rPr>
          <t xml:space="preserve">* TODO: Look at the average amount of charging and/or discharging per hour for batteries used to provide Hawaii-scale reserves for wind or solar on Oahu -- use HSIS one-minute solar data and midwest or ERCOT one-minute wind data.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<sst xmlns="http://schemas.openxmlformats.org/spreadsheetml/2006/main" count="753" uniqueCount="268">
  <si>
    <t>technology</t>
  </si>
  <si>
    <t>min_vintage_year</t>
  </si>
  <si>
    <t>fuel</t>
  </si>
  <si>
    <t>max_age_years</t>
  </si>
  <si>
    <t>forced_outage_rate</t>
  </si>
  <si>
    <t>scheduled_outage_rate</t>
  </si>
  <si>
    <t>intermittent</t>
  </si>
  <si>
    <t>resource_limited</t>
  </si>
  <si>
    <t>distributed</t>
  </si>
  <si>
    <t>OnshoreWind</t>
  </si>
  <si>
    <t>CC_383</t>
  </si>
  <si>
    <t>CC_152</t>
  </si>
  <si>
    <t>LSFO</t>
  </si>
  <si>
    <t>IC_Barge</t>
  </si>
  <si>
    <t>IC_Schofield</t>
  </si>
  <si>
    <t>OffshoreWind</t>
  </si>
  <si>
    <t>IC_MCBH</t>
  </si>
  <si>
    <t>MauiOahuWind200</t>
  </si>
  <si>
    <t>MauiOahuWind400</t>
  </si>
  <si>
    <t>SolarCSPStorage</t>
  </si>
  <si>
    <t>CT_100</t>
  </si>
  <si>
    <t>Biomass</t>
  </si>
  <si>
    <t xml:space="preserve"> Technology </t>
  </si>
  <si>
    <t xml:space="preserve"> On-Shore Wind </t>
  </si>
  <si>
    <t xml:space="preserve"> Offshore Wind Floating Platform </t>
  </si>
  <si>
    <t xml:space="preserve"> On Shore Wind  + Cable </t>
  </si>
  <si>
    <t xml:space="preserve"> On Shore Wind + Cable </t>
  </si>
  <si>
    <t xml:space="preserve"> Utility Scale Solar PV  </t>
  </si>
  <si>
    <t xml:space="preserve"> DG Solar PV </t>
  </si>
  <si>
    <t xml:space="preserve"> Solar CSP w 10 hrs storage </t>
  </si>
  <si>
    <t xml:space="preserve"> Combined Cycle Gas </t>
  </si>
  <si>
    <t xml:space="preserve"> Simple Cycle Gas </t>
  </si>
  <si>
    <t xml:space="preserve"> Biomass </t>
  </si>
  <si>
    <t xml:space="preserve"> Internal Combustion </t>
  </si>
  <si>
    <t xml:space="preserve"> Primary Data Source </t>
  </si>
  <si>
    <t xml:space="preserve"> IHS Energy    RS Means </t>
  </si>
  <si>
    <t xml:space="preserve"> NREL </t>
  </si>
  <si>
    <t xml:space="preserve"> IHS Energy  RSMeans  Vendor Quotes </t>
  </si>
  <si>
    <t xml:space="preserve"> IHS Energy  RSMeans  </t>
  </si>
  <si>
    <t xml:space="preserve"> NextEra </t>
  </si>
  <si>
    <t xml:space="preserve"> Gas Turbine World  RSMeans </t>
  </si>
  <si>
    <t xml:space="preserve"> HECO </t>
  </si>
  <si>
    <t xml:space="preserve"> HECO Schofield Application </t>
  </si>
  <si>
    <t xml:space="preserve"> Size (MW) </t>
  </si>
  <si>
    <t>DG-PV</t>
  </si>
  <si>
    <t>383 (3 x 1)</t>
  </si>
  <si>
    <t>152 (1 x 1)</t>
  </si>
  <si>
    <t>27 (3 x             9 MW)</t>
  </si>
  <si>
    <t>54 (6 x              9 MW)</t>
  </si>
  <si>
    <t>100 (6 x 16.8 MW) Power Barge</t>
  </si>
  <si>
    <t xml:space="preserve"> Fuel </t>
  </si>
  <si>
    <t>NA</t>
  </si>
  <si>
    <t>Gas / Oil</t>
  </si>
  <si>
    <t>Gas/Oil</t>
  </si>
  <si>
    <r>
      <t>Hawaii Specific Nominal (As-Spent) Overnight Capital Cost $/KW</t>
    </r>
    <r>
      <rPr>
        <b/>
        <vertAlign val="subscript"/>
        <sz val="12"/>
        <color rgb="FF000000"/>
        <rFont val="Calibri (Body)"/>
      </rPr>
      <t xml:space="preserve">AC  </t>
    </r>
    <r>
      <rPr>
        <b/>
        <sz val="12"/>
        <color rgb="FF000000"/>
        <rFont val="Calibri (Body)"/>
      </rPr>
      <t>(AFUDC NOT included)</t>
    </r>
  </si>
  <si>
    <t xml:space="preserve"> Island </t>
  </si>
  <si>
    <t xml:space="preserve"> Oahu </t>
  </si>
  <si>
    <t xml:space="preserve"> Maui --&gt; Oahu </t>
  </si>
  <si>
    <t xml:space="preserve"> Oahu / Maui / Hawaii </t>
  </si>
  <si>
    <t xml:space="preserve"> Oahu/ Maui/ Hawaii </t>
  </si>
  <si>
    <t xml:space="preserve"> Install Year </t>
  </si>
  <si>
    <t>short names assigned manually below</t>
  </si>
  <si>
    <t>Technology ID</t>
  </si>
  <si>
    <t>inflation rate</t>
  </si>
  <si>
    <t>variable_o_m_per_mwh</t>
  </si>
  <si>
    <t>full_load_heat_rate</t>
  </si>
  <si>
    <t>CentralTrackingPV</t>
  </si>
  <si>
    <t>CentralFixedPV</t>
  </si>
  <si>
    <t>Utility Scale Tracking Solar PV</t>
  </si>
  <si>
    <t>Oahu</t>
  </si>
  <si>
    <t>HAWAIIAN ELECTRIC COMPANY</t>
  </si>
  <si>
    <t>2016 Power Supply Improvement Plan</t>
  </si>
  <si>
    <t>Energy Storage Cost Assumptions</t>
  </si>
  <si>
    <t>UPDATED MARCH 11, 2016</t>
  </si>
  <si>
    <t>Application</t>
  </si>
  <si>
    <t>Inertia</t>
  </si>
  <si>
    <t>Contingency</t>
  </si>
  <si>
    <t>Regulation / Renewable Smoothing</t>
  </si>
  <si>
    <t>Load Shifting</t>
  </si>
  <si>
    <t>Residential</t>
  </si>
  <si>
    <t>Load Shifting Long Duration</t>
  </si>
  <si>
    <t>Commercial</t>
  </si>
  <si>
    <t>Grid Support</t>
  </si>
  <si>
    <t>Size MW</t>
  </si>
  <si>
    <t>Technology</t>
  </si>
  <si>
    <t>Flywheel</t>
  </si>
  <si>
    <t>Lithium Ion</t>
  </si>
  <si>
    <r>
      <t xml:space="preserve">LI   / </t>
    </r>
    <r>
      <rPr>
        <b/>
        <sz val="12"/>
        <color rgb="FF000000"/>
        <rFont val="Calibri (Body)"/>
      </rPr>
      <t>NO INVERTER</t>
    </r>
  </si>
  <si>
    <t>LI  w/ Inverter and BoP</t>
  </si>
  <si>
    <t>LI</t>
  </si>
  <si>
    <t>PSH</t>
  </si>
  <si>
    <t xml:space="preserve">Duration Hours </t>
  </si>
  <si>
    <t>Turnaround Efficiency</t>
  </si>
  <si>
    <t>Discharge Cycles Per Year</t>
  </si>
  <si>
    <t>Up to 10</t>
  </si>
  <si>
    <t xml:space="preserve"> Up to 15,000 </t>
  </si>
  <si>
    <t xml:space="preserve"> Up to 365 </t>
  </si>
  <si>
    <t>Up to 365</t>
  </si>
  <si>
    <t>Depth of Discharge</t>
  </si>
  <si>
    <t>Up to 100%</t>
  </si>
  <si>
    <t xml:space="preserve"> Up to 20% </t>
  </si>
  <si>
    <t xml:space="preserve"> Up to 100% </t>
  </si>
  <si>
    <t>Plant Life Years</t>
  </si>
  <si>
    <t>Capital Cost in $/KILOWATT-HOUR (w/o Interconnection, w/o AFUDC)</t>
  </si>
  <si>
    <t>Install Year</t>
  </si>
  <si>
    <t>Storage Only</t>
  </si>
  <si>
    <t>Total System</t>
  </si>
  <si>
    <t>Capital Cost in $/KILOWATT (w/o Interconnection, w/o AFUDC)</t>
  </si>
  <si>
    <t>Enegy Storage Construction S-Curve</t>
  </si>
  <si>
    <t>Construction Year</t>
  </si>
  <si>
    <t>COD</t>
  </si>
  <si>
    <t>AFUDC Adder based on S-Curve</t>
  </si>
  <si>
    <t>Enegy Storage Interconnection and O&amp;M Costs</t>
  </si>
  <si>
    <t>Oahu Interconnection Cost 2016 $x1000</t>
  </si>
  <si>
    <t xml:space="preserve"> NA </t>
  </si>
  <si>
    <t xml:space="preserve"> $2,700       46 KV  /  $13,100 138 KV </t>
  </si>
  <si>
    <t xml:space="preserve"> $2,700 46 KV   /  $13,100        138 KV </t>
  </si>
  <si>
    <t xml:space="preserve"> $2,700       46 KV    $13,100 138 KV </t>
  </si>
  <si>
    <t>Escalator</t>
  </si>
  <si>
    <t>Maui Interconnection Costs $2016 $x1000</t>
  </si>
  <si>
    <t>Hawaii Interconnection Costs 2016 $x1000</t>
  </si>
  <si>
    <t>Fixed O&amp;M 2016 $/KW-Yr</t>
  </si>
  <si>
    <t>Changes and modifications</t>
  </si>
  <si>
    <t>HDB</t>
  </si>
  <si>
    <t>Updated interconnection costs for Oahu to reflect removal of land costs from substation cost estimate (assumes BESS project includes land.</t>
  </si>
  <si>
    <t xml:space="preserve">Updated BESS + inverter cost for residential energy storage to reflect changes received from BCG.  </t>
  </si>
  <si>
    <t>Added row for AFUDC factors being used by planning teams</t>
  </si>
  <si>
    <t xml:space="preserve"> Oahu 2016 Interconnect $ x 1000 </t>
  </si>
  <si>
    <t>Included in CapEx</t>
  </si>
  <si>
    <t>interconnect cost per kW</t>
  </si>
  <si>
    <t>assumed</t>
  </si>
  <si>
    <t>WND</t>
  </si>
  <si>
    <t>SUN</t>
  </si>
  <si>
    <t>year</t>
  </si>
  <si>
    <t>underlying forecast (GWh)</t>
  </si>
  <si>
    <t>energy efficiency (GWh)</t>
  </si>
  <si>
    <t>load_zone</t>
  </si>
  <si>
    <t>underlying forecast (MW)</t>
  </si>
  <si>
    <t>energy efficiency (MW)</t>
  </si>
  <si>
    <t>unit_size</t>
  </si>
  <si>
    <t>addition</t>
  </si>
  <si>
    <t>dist PV total</t>
  </si>
  <si>
    <t>tuple</t>
  </si>
  <si>
    <t>2016 Fixed O&amp;M $/KW-Yr</t>
  </si>
  <si>
    <t>2016 Variable O&amp;M $/MWH</t>
  </si>
  <si>
    <t>Fixed O&amp;M</t>
  </si>
  <si>
    <t>Variable O&amp;M</t>
  </si>
  <si>
    <t>copied from "PSIP 2016 New Generation Assumptions REVISED 16-June-16.xlsx" with state tax credit omitted from renewables</t>
  </si>
  <si>
    <t>N/A</t>
  </si>
  <si>
    <t>these are nominal project costs; earlier versions were shown in PSIP 2016-04-01 J-67 - J-70 and Appendix F (main difference is more expensive offshore wind now); may also be in 2016-09-07 workplan</t>
  </si>
  <si>
    <t>Add $205 million (2016 $) for on-shore upgrades</t>
  </si>
  <si>
    <t>NEEDS UPDATING</t>
  </si>
  <si>
    <t>$2,900         (46 kv)         $13,700        (138 kv)</t>
  </si>
  <si>
    <t xml:space="preserve">Black cells below are from "PSIP 2016 New Generation Assumptions REVISED 16-June-16.xlsx" </t>
  </si>
  <si>
    <t>load level (MW)</t>
  </si>
  <si>
    <t>CC 152 data - from PSIP 2016 New Generation Assumptions REVISED 16-June-16.xlsx, sheet "CT &amp; CC Op Parameters"</t>
  </si>
  <si>
    <t>avg heat rate (Btu/kWh)</t>
  </si>
  <si>
    <t>fuel consumption (MMBtu/h)</t>
  </si>
  <si>
    <t>Genset net output</t>
  </si>
  <si>
    <t>kWe</t>
  </si>
  <si>
    <t>20V34DF Net heat rate (HHV)</t>
  </si>
  <si>
    <t>BTU/kWh</t>
  </si>
  <si>
    <t>GAS OPERATION</t>
  </si>
  <si>
    <t>LIQUID FUEL OPERATION</t>
  </si>
  <si>
    <t>Generator set load (%)</t>
  </si>
  <si>
    <t>Genset gross output</t>
  </si>
  <si>
    <t>20V34DF Gross heat rate (LHV)</t>
  </si>
  <si>
    <t>18V50DF Gross heat rate (LHV)</t>
  </si>
  <si>
    <t>18V50DF Net heat rate (HHV)</t>
  </si>
  <si>
    <t>MW</t>
  </si>
  <si>
    <t>9 MW Wartsila units (MCBH)</t>
  </si>
  <si>
    <t>MMBtu/h</t>
  </si>
  <si>
    <t>linear fit</t>
  </si>
  <si>
    <t>inc heat rate</t>
  </si>
  <si>
    <t>reserve cost</t>
  </si>
  <si>
    <t>16.8 MW Wartsila units (power barge)</t>
  </si>
  <si>
    <t>output (MW)</t>
  </si>
  <si>
    <t>total MMBtu (avg of gas and liquid)</t>
  </si>
  <si>
    <t>baseload</t>
  </si>
  <si>
    <t>cogen</t>
  </si>
  <si>
    <t>must_run</t>
  </si>
  <si>
    <t>non_cycling</t>
  </si>
  <si>
    <t>lookup</t>
  </si>
  <si>
    <t>technologies</t>
  </si>
  <si>
    <t>max_capacity</t>
  </si>
  <si>
    <t>site</t>
  </si>
  <si>
    <t>orientation</t>
  </si>
  <si>
    <t>na</t>
  </si>
  <si>
    <t>nominal project capacity</t>
  </si>
  <si>
    <t>max projects allowed</t>
  </si>
  <si>
    <t>from "PSIP New Resource Assumptions UPDATED 11-MAR-16.xlsx" (not included in 16-June-16 workbook, not updated later)</t>
  </si>
  <si>
    <t>Battery_4</t>
  </si>
  <si>
    <t>Res_Battery_4</t>
  </si>
  <si>
    <t>Battery_6</t>
  </si>
  <si>
    <t>assumed cost</t>
  </si>
  <si>
    <t>assumed size</t>
  </si>
  <si>
    <t>hours of service</t>
  </si>
  <si>
    <t>Fixed O&amp;M ($/kW-y)</t>
  </si>
  <si>
    <t>Variable O&amp;M ($/MWh)</t>
  </si>
  <si>
    <t>Battery</t>
  </si>
  <si>
    <t>lifetime (years)</t>
  </si>
  <si>
    <t>gen_storage_efficiency</t>
  </si>
  <si>
    <t>gen_storage_energy_to_power_ratio</t>
  </si>
  <si>
    <t>Batteries</t>
  </si>
  <si>
    <t>These columns are from storage page</t>
  </si>
  <si>
    <t>gen_storage_max_cycles_per_year</t>
  </si>
  <si>
    <t>Battery_Conting</t>
  </si>
  <si>
    <t>Battery_Reg</t>
  </si>
  <si>
    <t>Lake_Wilson</t>
  </si>
  <si>
    <t>Pumped Hydro</t>
  </si>
  <si>
    <t>From John Wehrheim</t>
  </si>
  <si>
    <t>Hydro</t>
  </si>
  <si>
    <t>From NREL Annual Technology Baseline, https://atb.nrel.gov</t>
  </si>
  <si>
    <t>Scenario</t>
  </si>
  <si>
    <t>FlatDistPV</t>
  </si>
  <si>
    <t>SlopedDistPV</t>
  </si>
  <si>
    <t>DC-AC ratio</t>
  </si>
  <si>
    <t>inverter efficiency</t>
  </si>
  <si>
    <t>panel efficiency</t>
  </si>
  <si>
    <t>round-trip efficiency</t>
  </si>
  <si>
    <t>Capital cost adder for Honolulu</t>
  </si>
  <si>
    <t>tech_scen_id</t>
  </si>
  <si>
    <t>PSIP_2016_12</t>
  </si>
  <si>
    <t>Battery_Bulk</t>
  </si>
  <si>
    <t>asset life (years)</t>
  </si>
  <si>
    <t>non-resource-limited project definitions (note: only projects with technologies with the right tech_scen_id will be used in each case, so duplicates here will be dropped)</t>
  </si>
  <si>
    <t>regional capital cost ($/kW)</t>
  </si>
  <si>
    <t>regional energy capital cost ($/kWh)</t>
  </si>
  <si>
    <t>Fixed O&amp;M ($/kW-year)</t>
  </si>
  <si>
    <t>formulas change here</t>
  </si>
  <si>
    <t>&gt;&gt;&gt;</t>
  </si>
  <si>
    <t>&lt;&lt;&lt;</t>
  </si>
  <si>
    <t>Generic storage energy capital cost ($/kWh) (see below for regional values)</t>
  </si>
  <si>
    <t>Variable O&amp;M lookup</t>
  </si>
  <si>
    <t>2020-2050 average</t>
  </si>
  <si>
    <t>TODO: create separate projects and technologies for each vintage year (or maybe 5-year period), and then model improvements in performnce of newly installed renewable techs over time and degradation after installation.</t>
  </si>
  <si>
    <t>all</t>
  </si>
  <si>
    <t>Transmission cost per MW-km from project to load center</t>
  </si>
  <si>
    <t>substation_cost_per_kw</t>
  </si>
  <si>
    <t>lake wilson</t>
  </si>
  <si>
    <t>annual capital</t>
  </si>
  <si>
    <t>annual total</t>
  </si>
  <si>
    <t>capital cost</t>
  </si>
  <si>
    <t>battery_bulk (mid cost)</t>
  </si>
  <si>
    <t>ATB Scenario</t>
  </si>
  <si>
    <t>RL3UtLosAngs</t>
  </si>
  <si>
    <t>RL3CoLosAngs</t>
  </si>
  <si>
    <t>RL3ReLosAngs</t>
  </si>
  <si>
    <t>RL3LaLTRG11</t>
  </si>
  <si>
    <t>RL3OfOTRG66</t>
  </si>
  <si>
    <t>NOTE: ATB 2019 summary sheet combines fixed and variable O&amp;M into a single number; we use that number for fixed O&amp;M and zero out variable O&amp;M, since that is always zero; double-check in future years</t>
  </si>
  <si>
    <t>National capital cost in 2017$ (ATB base year) (including construction, excluding tax credits and new trade tariffs from 2018) (see below for regional values)</t>
  </si>
  <si>
    <t>ATB_2019_low</t>
  </si>
  <si>
    <t>ATB_2019_mid</t>
  </si>
  <si>
    <t>ATB_2019_high</t>
  </si>
  <si>
    <t>Note: ATB 2019 costs are in 2017$ but PSIP is in 2016$</t>
  </si>
  <si>
    <t>&lt;--- implemented directly in import code, not read from here</t>
  </si>
  <si>
    <t>annual degradation</t>
  </si>
  <si>
    <t>degradation de-rate</t>
  </si>
  <si>
    <t>total losses incl. degradation</t>
  </si>
  <si>
    <t>pre-inverter efficiency</t>
  </si>
  <si>
    <t>cost base year</t>
  </si>
  <si>
    <t>base year</t>
  </si>
  <si>
    <t>for analysis (not imported)</t>
  </si>
  <si>
    <t>capital cost for storage energy (base-year $ per kWh) (note: per-kWh cost for fixed-size technologies is generally included in per-kW cost)</t>
  </si>
  <si>
    <t>fixed operation and maintenance (base-year $/kW-year)</t>
  </si>
  <si>
    <t>capital cost (base-year $ per kW)</t>
  </si>
  <si>
    <t>cost_base_year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</si>
</sst>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quot;$&quot;#,##0.00;[Red]\-&quot;$&quot;#,##0.00"/>
    <numFmt numFmtId="165" formatCode="_-&quot;$&quot;* #,##0.00_-;\-&quot;$&quot;* #,##0.00_-;_-&quot;$&quot;* &quot;-&quot;??_-;_-@_-"/>
    <numFmt numFmtId="166" formatCode="_-* #,##0.00_-;\-* #,##0.00_-;_-* &quot;-&quot;??_-;_-@_-"/>
    <numFmt numFmtId="167" formatCode="_-&quot;$&quot;* #,##0_-;\-&quot;$&quot;* #,##0_-;_-&quot;$&quot;* &quot;-&quot;??_-;_-@_-"/>
    <numFmt numFmtId="168" formatCode="_-* #,##0.000_-;\-* #,##0.000_-;_-* &quot;-&quot;??_-;_-@_-"/>
    <numFmt numFmtId="169" formatCode="_-* #,##0.0_-;\-* #,##0.0_-;_-* &quot;-&quot;??_-;_-@_-"/>
    <numFmt numFmtId="170" formatCode="_-* #,##0_-;\-* #,##0_-;_-* &quot;-&quot;??_-;_-@_-"/>
    <numFmt numFmtId="171" formatCode="0.0%"/>
    <numFmt numFmtId="172" formatCode="0.000%"/>
  </numFmts>
  <fonts count="35">
    <font>
      <sz val="12"/>
      <color theme="1"/>
      <name val="Calibri"/>
      <family val="2"/>
      <scheme val="minor"/>
    </font>
    <font>
      <sz val="12"/>
      <color theme="1"/>
      <name val="Calibri"/>
      <family val="2"/>
      <scheme val="minor"/>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12"/>
      <color rgb="FF0070C0"/>
      <name val="Calibri"/>
      <family val="2"/>
      <scheme val="minor"/>
    </font>
    <font>
      <b/>
      <sz val="12"/>
      <color rgb="FF000000"/>
      <name val="Calibri"/>
      <family val="2"/>
      <scheme val="minor"/>
    </font>
    <font>
      <b/>
      <sz val="12"/>
      <color rgb="FF000000"/>
      <name val="Calibri (Body)"/>
    </font>
    <font>
      <b/>
      <vertAlign val="subscript"/>
      <sz val="12"/>
      <color rgb="FF000000"/>
      <name val="Calibri (Body)"/>
    </font>
    <font>
      <sz val="12"/>
      <color rgb="FF000000"/>
      <name val="Calibri"/>
      <family val="2"/>
      <scheme val="minor"/>
    </font>
    <font>
      <b/>
      <sz val="12"/>
      <color rgb="FF3366FF"/>
      <name val="Calibri"/>
      <family val="2"/>
      <scheme val="minor"/>
    </font>
    <font>
      <sz val="12"/>
      <color rgb="FF3366FF"/>
      <name val="Calibri"/>
      <family val="2"/>
      <scheme val="minor"/>
    </font>
    <font>
      <b/>
      <sz val="16"/>
      <color rgb="FF000000"/>
      <name val="Calibri"/>
      <family val="2"/>
      <scheme val="minor"/>
    </font>
    <font>
      <b/>
      <sz val="12"/>
      <color rgb="FFFF0000"/>
      <name val="Calibri"/>
      <family val="2"/>
      <scheme val="minor"/>
    </font>
    <font>
      <sz val="12"/>
      <color rgb="FFC65911"/>
      <name val="Calibri"/>
      <family val="2"/>
      <scheme val="minor"/>
    </font>
    <font>
      <sz val="10"/>
      <color rgb="FF000000"/>
      <name val="Calibri"/>
      <family val="2"/>
      <scheme val="minor"/>
    </font>
    <font>
      <b/>
      <sz val="12"/>
      <color rgb="FF0070C0"/>
      <name val="Calibri"/>
      <family val="2"/>
      <scheme val="minor"/>
    </font>
    <font>
      <b/>
      <sz val="12"/>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b/>
      <sz val="11"/>
      <color rgb="FF00B050"/>
      <name val="Calibri"/>
      <family val="2"/>
      <scheme val="minor"/>
    </font>
    <font>
      <b/>
      <sz val="11"/>
      <color theme="8"/>
      <name val="Calibri"/>
      <family val="2"/>
      <scheme val="minor"/>
    </font>
    <font>
      <b/>
      <sz val="11"/>
      <color rgb="FF00B0F0"/>
      <name val="Calibri"/>
      <family val="2"/>
      <scheme val="minor"/>
    </font>
    <font>
      <b/>
      <sz val="11"/>
      <color theme="9"/>
      <name val="Calibri"/>
      <family val="2"/>
      <scheme val="minor"/>
    </font>
    <font>
      <b/>
      <sz val="11"/>
      <color theme="9" tint="-0.249977111117893"/>
      <name val="Calibri"/>
      <family val="2"/>
      <scheme val="minor"/>
    </font>
    <font>
      <b/>
      <sz val="10"/>
      <name val="Arial"/>
      <family val="2"/>
    </font>
    <font>
      <b/>
      <sz val="11"/>
      <color theme="1"/>
      <name val="Calibri"/>
      <family val="2"/>
      <scheme val="minor"/>
    </font>
    <font>
      <b/>
      <sz val="11"/>
      <color rgb="FFCC6600"/>
      <name val="Calibri"/>
      <family val="2"/>
      <scheme val="minor"/>
    </font>
    <font>
      <sz val="10"/>
      <color rgb="FF000000"/>
      <name val="Tahoma"/>
      <family val="2"/>
    </font>
    <font>
      <sz val="9"/>
      <color rgb="FF000000"/>
      <name val="Calibri"/>
      <family val="2"/>
    </font>
    <font>
      <sz val="10"/>
      <color rgb="FF000000"/>
      <name val="Calibri"/>
      <family val="2"/>
    </font>
    <font>
      <b/>
      <sz val="10"/>
      <color theme="1"/>
      <name val="Arial"/>
      <family val="2"/>
    </font>
  </fonts>
  <fills count="6">
    <fill>
      <patternFill patternType="none"/>
    </fill>
    <fill>
      <patternFill patternType="gray125"/>
    </fill>
    <fill>
      <patternFill patternType="solid">
        <fgColor rgb="FFD9D9D9"/>
        <bgColor rgb="FF000000"/>
      </patternFill>
    </fill>
    <fill>
      <patternFill patternType="solid">
        <fgColor rgb="FFE2EFDA"/>
        <bgColor rgb="FF000000"/>
      </patternFill>
    </fill>
    <fill>
      <patternFill patternType="solid">
        <fgColor rgb="FFF2F2F2"/>
        <bgColor rgb="FF000000"/>
      </patternFill>
    </fill>
    <fill>
      <patternFill patternType="solid">
        <fgColor theme="9" tint="0.79998168889431442"/>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rgb="FF000000"/>
      </bottom>
      <diagonal/>
    </border>
    <border>
      <left style="thin">
        <color auto="1"/>
      </left>
      <right style="medium">
        <color auto="1"/>
      </right>
      <top/>
      <bottom style="thin">
        <color rgb="FF000000"/>
      </bottom>
      <diagonal/>
    </border>
    <border>
      <left style="thin">
        <color auto="1"/>
      </left>
      <right style="medium">
        <color auto="1"/>
      </right>
      <top/>
      <bottom/>
      <diagonal/>
    </border>
    <border>
      <left style="medium">
        <color auto="1"/>
      </left>
      <right style="thin">
        <color auto="1"/>
      </right>
      <top/>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rgb="FF000000"/>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rgb="FF000000"/>
      </right>
      <top style="medium">
        <color auto="1"/>
      </top>
      <bottom/>
      <diagonal/>
    </border>
    <border>
      <left style="medium">
        <color auto="1"/>
      </left>
      <right/>
      <top/>
      <bottom/>
      <diagonal/>
    </border>
    <border>
      <left/>
      <right style="medium">
        <color rgb="FF000000"/>
      </right>
      <top/>
      <bottom/>
      <diagonal/>
    </border>
    <border>
      <left style="medium">
        <color auto="1"/>
      </left>
      <right/>
      <top/>
      <bottom style="medium">
        <color auto="1"/>
      </bottom>
      <diagonal/>
    </border>
    <border>
      <left/>
      <right style="medium">
        <color rgb="FF000000"/>
      </right>
      <top/>
      <bottom style="medium">
        <color auto="1"/>
      </bottom>
      <diagonal/>
    </border>
    <border>
      <left/>
      <right/>
      <top style="thin">
        <color auto="1"/>
      </top>
      <bottom style="thin">
        <color auto="1"/>
      </bottom>
      <diagonal/>
    </border>
    <border>
      <left/>
      <right style="thin">
        <color rgb="FF000000"/>
      </right>
      <top style="thin">
        <color auto="1"/>
      </top>
      <bottom style="thin">
        <color auto="1"/>
      </bottom>
      <diagonal/>
    </border>
    <border>
      <left/>
      <right style="thin">
        <color rgb="FF000000"/>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right/>
      <top style="thin">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000000"/>
      </left>
      <right/>
      <top style="thin">
        <color auto="1"/>
      </top>
      <bottom style="thin">
        <color auto="1"/>
      </bottom>
      <diagonal/>
    </border>
  </borders>
  <cellStyleXfs count="36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165"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0" borderId="0"/>
    <xf numFmtId="0" fontId="2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3">
    <xf numFmtId="0" fontId="0" fillId="0" borderId="0" xfId="0"/>
    <xf numFmtId="10" fontId="0" fillId="0" borderId="0" xfId="0" applyNumberFormat="1"/>
    <xf numFmtId="9" fontId="0" fillId="0" borderId="0" xfId="0" applyNumberFormat="1"/>
    <xf numFmtId="167" fontId="7" fillId="0" borderId="1" xfId="0" applyNumberFormat="1" applyFont="1" applyBorder="1" applyAlignment="1">
      <alignment horizontal="center" vertical="center"/>
    </xf>
    <xf numFmtId="167" fontId="7" fillId="0" borderId="2" xfId="0" applyNumberFormat="1" applyFont="1" applyBorder="1" applyAlignment="1">
      <alignment horizontal="center" vertical="center" wrapText="1"/>
    </xf>
    <xf numFmtId="167" fontId="7" fillId="0" borderId="3" xfId="0" applyNumberFormat="1" applyFont="1" applyBorder="1" applyAlignment="1">
      <alignment horizontal="center" vertical="center"/>
    </xf>
    <xf numFmtId="167" fontId="7" fillId="0" borderId="4" xfId="0" applyNumberFormat="1" applyFont="1" applyBorder="1" applyAlignment="1">
      <alignment horizontal="center" vertical="center" wrapText="1"/>
    </xf>
    <xf numFmtId="167" fontId="7" fillId="0" borderId="5" xfId="0" applyNumberFormat="1" applyFont="1" applyBorder="1" applyAlignment="1">
      <alignment horizontal="center" vertical="center"/>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xf numFmtId="167" fontId="7" fillId="0" borderId="8" xfId="0" applyNumberFormat="1" applyFont="1" applyBorder="1" applyAlignment="1">
      <alignment horizontal="center" vertical="center" wrapText="1"/>
    </xf>
    <xf numFmtId="167" fontId="7" fillId="0" borderId="12" xfId="0" applyNumberFormat="1" applyFont="1" applyBorder="1" applyAlignment="1">
      <alignment horizontal="center" vertical="center" wrapText="1"/>
    </xf>
    <xf numFmtId="0" fontId="10" fillId="0" borderId="13" xfId="0" applyFont="1" applyBorder="1" applyAlignment="1">
      <alignment horizontal="center"/>
    </xf>
    <xf numFmtId="167" fontId="6" fillId="3" borderId="6" xfId="0" applyNumberFormat="1" applyFont="1" applyFill="1" applyBorder="1"/>
    <xf numFmtId="167" fontId="10" fillId="0" borderId="6" xfId="0" applyNumberFormat="1" applyFont="1" applyBorder="1"/>
    <xf numFmtId="167" fontId="10" fillId="3" borderId="6" xfId="0" applyNumberFormat="1" applyFont="1" applyFill="1" applyBorder="1"/>
    <xf numFmtId="167" fontId="10" fillId="0" borderId="0" xfId="0" applyNumberFormat="1" applyFont="1"/>
    <xf numFmtId="167" fontId="10" fillId="0" borderId="11" xfId="0" applyNumberFormat="1" applyFont="1" applyBorder="1"/>
    <xf numFmtId="0" fontId="10" fillId="0" borderId="12" xfId="0" applyFont="1" applyBorder="1" applyAlignment="1">
      <alignment horizontal="center"/>
    </xf>
    <xf numFmtId="167" fontId="6" fillId="3" borderId="14" xfId="0" applyNumberFormat="1" applyFont="1" applyFill="1" applyBorder="1"/>
    <xf numFmtId="0" fontId="10" fillId="0" borderId="15" xfId="0" applyFont="1" applyBorder="1" applyAlignment="1">
      <alignment horizontal="center"/>
    </xf>
    <xf numFmtId="167" fontId="10" fillId="0" borderId="16" xfId="0" applyNumberFormat="1" applyFont="1" applyBorder="1"/>
    <xf numFmtId="167" fontId="10" fillId="3" borderId="4" xfId="0" applyNumberFormat="1" applyFont="1" applyFill="1" applyBorder="1"/>
    <xf numFmtId="167" fontId="10" fillId="0" borderId="7" xfId="0" applyNumberFormat="1" applyFont="1" applyBorder="1"/>
    <xf numFmtId="167" fontId="10" fillId="0" borderId="17" xfId="0" applyNumberFormat="1" applyFont="1" applyBorder="1"/>
    <xf numFmtId="0" fontId="12" fillId="0" borderId="0" xfId="0" applyFont="1"/>
    <xf numFmtId="164" fontId="12" fillId="0" borderId="0" xfId="0" applyNumberFormat="1" applyFont="1"/>
    <xf numFmtId="0" fontId="10" fillId="0" borderId="0" xfId="0" applyFont="1"/>
    <xf numFmtId="0" fontId="7" fillId="0" borderId="1" xfId="0" applyFont="1" applyBorder="1" applyAlignment="1">
      <alignment horizontal="left"/>
    </xf>
    <xf numFmtId="0" fontId="7" fillId="0" borderId="2" xfId="0" applyFont="1" applyBorder="1" applyAlignment="1">
      <alignment horizontal="center"/>
    </xf>
    <xf numFmtId="0" fontId="7" fillId="0" borderId="0" xfId="0" applyFont="1" applyAlignment="1">
      <alignment horizontal="center"/>
    </xf>
    <xf numFmtId="0" fontId="7" fillId="0" borderId="2" xfId="0" applyFont="1" applyBorder="1"/>
    <xf numFmtId="0" fontId="7" fillId="0" borderId="3" xfId="0" applyFont="1" applyBorder="1" applyAlignment="1">
      <alignment horizontal="left"/>
    </xf>
    <xf numFmtId="168" fontId="10" fillId="0" borderId="32" xfId="0" applyNumberFormat="1" applyFont="1" applyBorder="1" applyAlignment="1">
      <alignment horizontal="right" vertical="center"/>
    </xf>
    <xf numFmtId="168" fontId="10" fillId="0" borderId="32" xfId="0" applyNumberFormat="1" applyFont="1" applyBorder="1" applyAlignment="1">
      <alignment horizontal="right"/>
    </xf>
    <xf numFmtId="0" fontId="10" fillId="0" borderId="2" xfId="0" applyFont="1" applyBorder="1" applyAlignment="1">
      <alignment horizontal="center" vertical="center"/>
    </xf>
    <xf numFmtId="0" fontId="10" fillId="0" borderId="4" xfId="0" applyFont="1" applyBorder="1" applyAlignment="1">
      <alignment horizontal="right" wrapText="1"/>
    </xf>
    <xf numFmtId="0" fontId="10" fillId="0" borderId="2" xfId="0" applyFont="1" applyBorder="1" applyAlignment="1">
      <alignment horizontal="right"/>
    </xf>
    <xf numFmtId="0" fontId="10" fillId="0" borderId="4" xfId="0" applyFont="1" applyBorder="1" applyAlignment="1">
      <alignment horizontal="right" vertical="center"/>
    </xf>
    <xf numFmtId="169" fontId="10" fillId="0" borderId="4" xfId="0" applyNumberFormat="1" applyFont="1" applyBorder="1" applyAlignment="1">
      <alignment horizontal="right"/>
    </xf>
    <xf numFmtId="9" fontId="10" fillId="0" borderId="4" xfId="0" applyNumberFormat="1" applyFont="1" applyBorder="1" applyAlignment="1">
      <alignment horizontal="center" vertical="center"/>
    </xf>
    <xf numFmtId="0" fontId="10" fillId="0" borderId="4" xfId="0" applyFont="1" applyBorder="1"/>
    <xf numFmtId="9" fontId="10" fillId="0" borderId="4" xfId="0" applyNumberFormat="1" applyFont="1" applyBorder="1"/>
    <xf numFmtId="170" fontId="10" fillId="0" borderId="4" xfId="0" applyNumberFormat="1" applyFont="1" applyBorder="1" applyAlignment="1">
      <alignment horizontal="center" vertical="center"/>
    </xf>
    <xf numFmtId="0" fontId="10" fillId="0" borderId="0" xfId="0" applyFont="1" applyAlignment="1">
      <alignment horizontal="center"/>
    </xf>
    <xf numFmtId="9" fontId="10" fillId="0" borderId="4" xfId="0" applyNumberFormat="1" applyFont="1" applyBorder="1" applyAlignment="1">
      <alignment horizontal="center"/>
    </xf>
    <xf numFmtId="0" fontId="7" fillId="0" borderId="33" xfId="0" applyFont="1" applyBorder="1" applyAlignment="1">
      <alignment horizontal="left"/>
    </xf>
    <xf numFmtId="9" fontId="10" fillId="0" borderId="34" xfId="0" applyNumberFormat="1" applyFont="1" applyBorder="1" applyAlignment="1">
      <alignment horizontal="center" vertical="center"/>
    </xf>
    <xf numFmtId="0" fontId="10" fillId="0" borderId="4" xfId="0" applyFont="1" applyBorder="1" applyAlignment="1">
      <alignment horizontal="center"/>
    </xf>
    <xf numFmtId="0" fontId="7" fillId="0" borderId="0" xfId="0" applyFont="1"/>
    <xf numFmtId="0" fontId="15" fillId="0" borderId="0" xfId="0" applyFont="1" applyAlignment="1">
      <alignment horizontal="right" vertical="center"/>
    </xf>
    <xf numFmtId="0" fontId="10" fillId="0" borderId="0" xfId="0" applyFont="1" applyAlignment="1">
      <alignment horizontal="right"/>
    </xf>
    <xf numFmtId="0" fontId="16" fillId="0" borderId="0" xfId="0" applyFont="1"/>
    <xf numFmtId="167" fontId="10" fillId="0" borderId="39" xfId="0" applyNumberFormat="1" applyFont="1" applyBorder="1"/>
    <xf numFmtId="167" fontId="10" fillId="0" borderId="14" xfId="0" applyNumberFormat="1" applyFont="1" applyBorder="1"/>
    <xf numFmtId="167" fontId="10" fillId="3" borderId="14" xfId="0" applyNumberFormat="1" applyFont="1" applyFill="1" applyBorder="1"/>
    <xf numFmtId="165" fontId="10" fillId="0" borderId="0" xfId="0" applyNumberFormat="1" applyFont="1"/>
    <xf numFmtId="167" fontId="10" fillId="0" borderId="5" xfId="0" applyNumberFormat="1" applyFont="1" applyBorder="1"/>
    <xf numFmtId="167" fontId="10" fillId="0" borderId="3" xfId="0" applyNumberFormat="1" applyFont="1" applyBorder="1"/>
    <xf numFmtId="167" fontId="10" fillId="0" borderId="4" xfId="0" applyNumberFormat="1" applyFont="1" applyBorder="1"/>
    <xf numFmtId="167" fontId="10" fillId="0" borderId="40" xfId="0" applyNumberFormat="1" applyFont="1" applyBorder="1"/>
    <xf numFmtId="167" fontId="10" fillId="0" borderId="41" xfId="0" applyNumberFormat="1" applyFont="1" applyBorder="1"/>
    <xf numFmtId="167" fontId="10" fillId="3" borderId="39" xfId="0" applyNumberFormat="1" applyFont="1" applyFill="1" applyBorder="1"/>
    <xf numFmtId="167" fontId="10" fillId="0" borderId="42" xfId="0" applyNumberFormat="1" applyFont="1" applyBorder="1"/>
    <xf numFmtId="167" fontId="10" fillId="3" borderId="5" xfId="0" applyNumberFormat="1" applyFont="1" applyFill="1" applyBorder="1"/>
    <xf numFmtId="167" fontId="10" fillId="0" borderId="34" xfId="0" applyNumberFormat="1" applyFont="1" applyBorder="1"/>
    <xf numFmtId="167" fontId="10" fillId="3" borderId="3" xfId="0" applyNumberFormat="1" applyFont="1" applyFill="1" applyBorder="1"/>
    <xf numFmtId="0" fontId="10" fillId="0" borderId="39" xfId="0" applyFont="1" applyBorder="1"/>
    <xf numFmtId="0" fontId="10" fillId="0" borderId="14" xfId="0" applyFont="1" applyBorder="1"/>
    <xf numFmtId="171" fontId="10" fillId="0" borderId="5" xfId="0" applyNumberFormat="1" applyFont="1" applyBorder="1"/>
    <xf numFmtId="171" fontId="10" fillId="0" borderId="6" xfId="0" applyNumberFormat="1" applyFont="1" applyBorder="1"/>
    <xf numFmtId="171" fontId="10" fillId="0" borderId="6" xfId="0" applyNumberFormat="1" applyFont="1" applyBorder="1" applyAlignment="1">
      <alignment horizontal="right"/>
    </xf>
    <xf numFmtId="0" fontId="10" fillId="0" borderId="5" xfId="0" applyFont="1" applyBorder="1"/>
    <xf numFmtId="0" fontId="10" fillId="0" borderId="6" xfId="0" applyFont="1" applyBorder="1"/>
    <xf numFmtId="9" fontId="10" fillId="0" borderId="5" xfId="0" applyNumberFormat="1" applyFont="1" applyBorder="1"/>
    <xf numFmtId="9" fontId="10" fillId="0" borderId="6" xfId="0" applyNumberFormat="1" applyFont="1" applyBorder="1"/>
    <xf numFmtId="0" fontId="10" fillId="0" borderId="3" xfId="0" applyFont="1" applyBorder="1"/>
    <xf numFmtId="172" fontId="10" fillId="0" borderId="43" xfId="0" applyNumberFormat="1" applyFont="1" applyBorder="1"/>
    <xf numFmtId="172" fontId="10" fillId="0" borderId="44" xfId="0" applyNumberFormat="1" applyFont="1" applyBorder="1"/>
    <xf numFmtId="172" fontId="10" fillId="0" borderId="44" xfId="0" applyNumberFormat="1" applyFont="1" applyBorder="1" applyAlignment="1">
      <alignment horizontal="center"/>
    </xf>
    <xf numFmtId="10" fontId="10" fillId="0" borderId="44" xfId="0" applyNumberFormat="1" applyFont="1" applyBorder="1"/>
    <xf numFmtId="10" fontId="10" fillId="0" borderId="44" xfId="0" applyNumberFormat="1" applyFont="1" applyBorder="1" applyAlignment="1">
      <alignment horizontal="right"/>
    </xf>
    <xf numFmtId="10" fontId="10" fillId="0" borderId="45" xfId="0" applyNumberFormat="1" applyFont="1" applyBorder="1"/>
    <xf numFmtId="0" fontId="7" fillId="0" borderId="0" xfId="0" applyFont="1" applyAlignment="1">
      <alignment wrapText="1"/>
    </xf>
    <xf numFmtId="167" fontId="10" fillId="0" borderId="14" xfId="0" applyNumberFormat="1" applyFont="1" applyBorder="1" applyAlignment="1">
      <alignment horizontal="right"/>
    </xf>
    <xf numFmtId="167" fontId="10" fillId="3" borderId="14" xfId="0" applyNumberFormat="1" applyFont="1" applyFill="1" applyBorder="1" applyAlignment="1">
      <alignment horizontal="center" wrapText="1"/>
    </xf>
    <xf numFmtId="166" fontId="10" fillId="0" borderId="14" xfId="0" applyNumberFormat="1" applyFont="1" applyBorder="1" applyAlignment="1">
      <alignment horizontal="right"/>
    </xf>
    <xf numFmtId="0" fontId="7" fillId="0" borderId="0" xfId="0" applyFont="1" applyAlignment="1">
      <alignment horizontal="left" indent="1"/>
    </xf>
    <xf numFmtId="10" fontId="10" fillId="0" borderId="5" xfId="0" applyNumberFormat="1" applyFont="1" applyBorder="1"/>
    <xf numFmtId="166" fontId="10" fillId="0" borderId="6" xfId="0" applyNumberFormat="1" applyFont="1" applyBorder="1" applyAlignment="1">
      <alignment horizontal="right"/>
    </xf>
    <xf numFmtId="10" fontId="10" fillId="0" borderId="6" xfId="0" applyNumberFormat="1" applyFont="1" applyBorder="1"/>
    <xf numFmtId="0" fontId="7" fillId="0" borderId="0" xfId="0" applyFont="1" applyAlignment="1">
      <alignment horizontal="left" wrapText="1"/>
    </xf>
    <xf numFmtId="167" fontId="10" fillId="0" borderId="5" xfId="0" applyNumberFormat="1" applyFont="1" applyBorder="1" applyAlignment="1">
      <alignment horizontal="right"/>
    </xf>
    <xf numFmtId="167" fontId="10" fillId="0" borderId="6" xfId="0" applyNumberFormat="1" applyFont="1" applyBorder="1" applyAlignment="1">
      <alignment horizontal="right"/>
    </xf>
    <xf numFmtId="165" fontId="10" fillId="0" borderId="6" xfId="0" applyNumberFormat="1" applyFont="1" applyBorder="1"/>
    <xf numFmtId="165" fontId="10" fillId="0" borderId="6" xfId="0" applyNumberFormat="1" applyFont="1" applyBorder="1" applyAlignment="1">
      <alignment horizontal="right"/>
    </xf>
    <xf numFmtId="0" fontId="10" fillId="4" borderId="23" xfId="0" applyFont="1" applyFill="1" applyBorder="1"/>
    <xf numFmtId="0" fontId="10" fillId="4" borderId="24" xfId="0" applyFont="1" applyFill="1" applyBorder="1"/>
    <xf numFmtId="0" fontId="10" fillId="4" borderId="46" xfId="0" applyFont="1" applyFill="1" applyBorder="1"/>
    <xf numFmtId="0" fontId="10" fillId="4" borderId="0" xfId="0" applyFont="1" applyFill="1"/>
    <xf numFmtId="0" fontId="10" fillId="4" borderId="26" xfId="0" applyFont="1" applyFill="1" applyBorder="1"/>
    <xf numFmtId="0" fontId="10" fillId="4" borderId="47" xfId="0" applyFont="1" applyFill="1" applyBorder="1"/>
    <xf numFmtId="15" fontId="10" fillId="4" borderId="26" xfId="0" applyNumberFormat="1" applyFont="1" applyFill="1" applyBorder="1"/>
    <xf numFmtId="0" fontId="10" fillId="4" borderId="0" xfId="0" applyFont="1" applyFill="1" applyAlignment="1">
      <alignment horizontal="right"/>
    </xf>
    <xf numFmtId="0" fontId="10" fillId="4" borderId="28" xfId="0" applyFont="1" applyFill="1" applyBorder="1"/>
    <xf numFmtId="0" fontId="10" fillId="4" borderId="7" xfId="0" applyFont="1" applyFill="1" applyBorder="1"/>
    <xf numFmtId="0" fontId="10" fillId="4" borderId="48" xfId="0" applyFont="1" applyFill="1" applyBorder="1"/>
    <xf numFmtId="167" fontId="7" fillId="0" borderId="39" xfId="0" applyNumberFormat="1" applyFont="1" applyBorder="1" applyAlignment="1">
      <alignment vertical="center" wrapText="1"/>
    </xf>
    <xf numFmtId="167" fontId="10" fillId="3" borderId="14" xfId="0" applyNumberFormat="1" applyFont="1" applyFill="1" applyBorder="1" applyAlignment="1">
      <alignment horizontal="right" vertical="center" wrapText="1"/>
    </xf>
    <xf numFmtId="0" fontId="10" fillId="0" borderId="14" xfId="0" applyFont="1" applyBorder="1" applyAlignment="1">
      <alignment horizontal="center" vertical="center" wrapText="1"/>
    </xf>
    <xf numFmtId="167" fontId="10" fillId="3" borderId="14" xfId="0" applyNumberFormat="1" applyFont="1" applyFill="1" applyBorder="1" applyAlignment="1">
      <alignment horizontal="center" vertical="center" wrapText="1"/>
    </xf>
    <xf numFmtId="0" fontId="7" fillId="0" borderId="0" xfId="0" applyFont="1" applyAlignment="1">
      <alignment horizontal="center" vertical="center" wrapText="1"/>
    </xf>
    <xf numFmtId="0" fontId="10" fillId="0" borderId="39" xfId="0" applyFont="1" applyBorder="1" applyAlignment="1">
      <alignment horizontal="center" vertical="center" wrapText="1"/>
    </xf>
    <xf numFmtId="164" fontId="11" fillId="0" borderId="0" xfId="0" applyNumberFormat="1" applyFont="1"/>
    <xf numFmtId="167" fontId="12" fillId="0" borderId="0" xfId="0" applyNumberFormat="1" applyFont="1"/>
    <xf numFmtId="0" fontId="12" fillId="0" borderId="0" xfId="0" applyNumberFormat="1" applyFont="1"/>
    <xf numFmtId="0" fontId="11" fillId="0" borderId="0" xfId="0" applyNumberFormat="1" applyFont="1"/>
    <xf numFmtId="167" fontId="11" fillId="0" borderId="0" xfId="0" applyNumberFormat="1" applyFont="1"/>
    <xf numFmtId="4" fontId="0" fillId="0" borderId="0" xfId="0" applyNumberFormat="1"/>
    <xf numFmtId="0" fontId="0" fillId="0" borderId="0" xfId="0" applyAlignment="1">
      <alignment horizontal="right"/>
    </xf>
    <xf numFmtId="167" fontId="17" fillId="0" borderId="2" xfId="0" applyNumberFormat="1" applyFont="1" applyBorder="1" applyAlignment="1">
      <alignment horizontal="center" vertical="center" wrapText="1"/>
    </xf>
    <xf numFmtId="167" fontId="17" fillId="0" borderId="4" xfId="0" applyNumberFormat="1" applyFont="1" applyBorder="1" applyAlignment="1">
      <alignment horizontal="center" vertical="center" wrapText="1"/>
    </xf>
    <xf numFmtId="0" fontId="17"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5" xfId="0" applyFont="1" applyBorder="1"/>
    <xf numFmtId="165" fontId="0" fillId="0" borderId="5" xfId="119" applyFont="1" applyBorder="1" applyAlignment="1">
      <alignment horizontal="right"/>
    </xf>
    <xf numFmtId="165" fontId="1" fillId="0" borderId="5" xfId="119" applyFont="1" applyBorder="1" applyAlignment="1">
      <alignment horizontal="right"/>
    </xf>
    <xf numFmtId="0" fontId="0" fillId="5" borderId="0" xfId="0" applyFill="1"/>
    <xf numFmtId="165" fontId="0" fillId="5" borderId="5" xfId="119" applyFont="1" applyFill="1" applyBorder="1" applyAlignment="1">
      <alignment horizontal="right"/>
    </xf>
    <xf numFmtId="0" fontId="0" fillId="0" borderId="0" xfId="0" applyAlignment="1">
      <alignment horizontal="left"/>
    </xf>
    <xf numFmtId="0" fontId="18" fillId="0" borderId="0" xfId="0" applyFont="1"/>
    <xf numFmtId="165" fontId="18" fillId="0" borderId="5" xfId="119" applyFont="1" applyBorder="1" applyAlignment="1">
      <alignment horizontal="right" wrapText="1"/>
    </xf>
    <xf numFmtId="0" fontId="19" fillId="0" borderId="0" xfId="174"/>
    <xf numFmtId="0" fontId="19" fillId="0" borderId="0" xfId="174" applyFont="1"/>
    <xf numFmtId="0" fontId="21" fillId="0" borderId="0" xfId="175" applyFont="1" applyProtection="1">
      <protection locked="0"/>
    </xf>
    <xf numFmtId="0" fontId="22" fillId="0" borderId="0" xfId="175" applyFont="1" applyAlignment="1" applyProtection="1">
      <alignment horizontal="right"/>
      <protection locked="0"/>
    </xf>
    <xf numFmtId="0" fontId="22" fillId="0" borderId="0" xfId="175" applyFont="1" applyProtection="1">
      <protection locked="0"/>
    </xf>
    <xf numFmtId="0" fontId="20" fillId="0" borderId="0" xfId="175" applyFill="1" applyProtection="1">
      <protection locked="0"/>
    </xf>
    <xf numFmtId="0" fontId="21" fillId="0" borderId="0" xfId="175" applyFont="1" applyFill="1" applyAlignment="1" applyProtection="1">
      <alignment horizontal="right"/>
      <protection locked="0"/>
    </xf>
    <xf numFmtId="1" fontId="19" fillId="0" borderId="0" xfId="174" applyNumberFormat="1"/>
    <xf numFmtId="0" fontId="22" fillId="0" borderId="0" xfId="175" applyFont="1" applyFill="1" applyAlignment="1" applyProtection="1">
      <alignment horizontal="right"/>
      <protection locked="0"/>
    </xf>
    <xf numFmtId="1" fontId="23" fillId="0" borderId="0" xfId="174" applyNumberFormat="1" applyFont="1"/>
    <xf numFmtId="0" fontId="23" fillId="0" borderId="0" xfId="175" applyFont="1" applyProtection="1">
      <protection locked="0"/>
    </xf>
    <xf numFmtId="0" fontId="21" fillId="0" borderId="0" xfId="175" applyFont="1" applyAlignment="1" applyProtection="1">
      <alignment horizontal="right"/>
      <protection locked="0"/>
    </xf>
    <xf numFmtId="1" fontId="21" fillId="0" borderId="0" xfId="175" applyNumberFormat="1" applyFont="1" applyProtection="1">
      <protection locked="0"/>
    </xf>
    <xf numFmtId="0" fontId="21" fillId="0" borderId="0" xfId="174" applyFont="1"/>
    <xf numFmtId="1" fontId="24" fillId="0" borderId="0" xfId="175" applyNumberFormat="1" applyFont="1" applyProtection="1">
      <protection locked="0"/>
    </xf>
    <xf numFmtId="0" fontId="24" fillId="0" borderId="0" xfId="175" applyFont="1" applyProtection="1">
      <protection locked="0"/>
    </xf>
    <xf numFmtId="0" fontId="25" fillId="0" borderId="0" xfId="174" applyFont="1"/>
    <xf numFmtId="1" fontId="26" fillId="0" borderId="0" xfId="174" applyNumberFormat="1" applyFont="1"/>
    <xf numFmtId="0" fontId="26" fillId="0" borderId="0" xfId="175" applyFont="1" applyProtection="1">
      <protection locked="0"/>
    </xf>
    <xf numFmtId="0" fontId="27" fillId="0" borderId="0" xfId="174" applyFont="1"/>
    <xf numFmtId="0" fontId="28" fillId="0" borderId="0" xfId="175" applyFont="1" applyFill="1" applyProtection="1">
      <protection locked="0"/>
    </xf>
    <xf numFmtId="0" fontId="29" fillId="0" borderId="0" xfId="174" applyFont="1"/>
    <xf numFmtId="1" fontId="21" fillId="0" borderId="0" xfId="175" applyNumberFormat="1" applyFont="1" applyFill="1" applyProtection="1">
      <protection locked="0"/>
    </xf>
    <xf numFmtId="1" fontId="25" fillId="0" borderId="0" xfId="175" applyNumberFormat="1" applyFont="1" applyProtection="1">
      <protection locked="0"/>
    </xf>
    <xf numFmtId="0" fontId="25" fillId="0" borderId="0" xfId="175" applyFont="1" applyProtection="1">
      <protection locked="0"/>
    </xf>
    <xf numFmtId="1" fontId="30" fillId="0" borderId="0" xfId="175" applyNumberFormat="1" applyFont="1" applyProtection="1">
      <protection locked="0"/>
    </xf>
    <xf numFmtId="0" fontId="30" fillId="0" borderId="0" xfId="175" applyFont="1" applyProtection="1">
      <protection locked="0"/>
    </xf>
    <xf numFmtId="167" fontId="17" fillId="0" borderId="22" xfId="0" applyNumberFormat="1" applyFont="1" applyBorder="1" applyAlignment="1">
      <alignment horizontal="center" vertical="center" wrapText="1"/>
    </xf>
    <xf numFmtId="167" fontId="17" fillId="0" borderId="10" xfId="0" applyNumberFormat="1" applyFont="1" applyBorder="1" applyAlignment="1">
      <alignment horizontal="center" vertical="center" wrapText="1"/>
    </xf>
    <xf numFmtId="168" fontId="12" fillId="0" borderId="0" xfId="0" applyNumberFormat="1" applyFont="1"/>
    <xf numFmtId="0" fontId="11" fillId="0" borderId="0" xfId="0" applyFont="1"/>
    <xf numFmtId="9" fontId="11" fillId="0" borderId="0" xfId="0" applyNumberFormat="1" applyFont="1"/>
    <xf numFmtId="0" fontId="34" fillId="0" borderId="0" xfId="0" applyFont="1" applyBorder="1" applyAlignment="1">
      <alignment horizontal="center" vertical="top"/>
    </xf>
    <xf numFmtId="37" fontId="0" fillId="0" borderId="0" xfId="0" applyNumberFormat="1"/>
    <xf numFmtId="171" fontId="0" fillId="0" borderId="0" xfId="0" applyNumberFormat="1"/>
    <xf numFmtId="0" fontId="18" fillId="0" borderId="0" xfId="0" applyFont="1" applyAlignment="1">
      <alignment horizontal="right"/>
    </xf>
    <xf numFmtId="0" fontId="18" fillId="0" borderId="0" xfId="0" applyFont="1" applyAlignment="1">
      <alignment horizontal="left"/>
    </xf>
    <xf numFmtId="0" fontId="18" fillId="0" borderId="0" xfId="0" applyFont="1" applyAlignment="1"/>
    <xf numFmtId="0" fontId="7" fillId="2" borderId="0" xfId="0" applyFont="1" applyFill="1" applyBorder="1" applyAlignment="1">
      <alignment horizontal="center"/>
    </xf>
    <xf numFmtId="8" fontId="0" fillId="0" borderId="0" xfId="0" applyNumberFormat="1"/>
    <xf numFmtId="1" fontId="0" fillId="0" borderId="0" xfId="0" applyNumberFormat="1"/>
    <xf numFmtId="2" fontId="0" fillId="0" borderId="0" xfId="0" applyNumberFormat="1"/>
    <xf numFmtId="3" fontId="0" fillId="0" borderId="0" xfId="0" applyNumberFormat="1"/>
    <xf numFmtId="3" fontId="14" fillId="0" borderId="0" xfId="0" applyNumberFormat="1" applyFont="1"/>
    <xf numFmtId="2" fontId="14" fillId="0" borderId="0" xfId="0" applyNumberFormat="1" applyFont="1"/>
    <xf numFmtId="0" fontId="14" fillId="0" borderId="0" xfId="0" applyFont="1"/>
    <xf numFmtId="1" fontId="14" fillId="0" borderId="0" xfId="0" applyNumberFormat="1" applyFont="1"/>
    <xf numFmtId="167" fontId="17" fillId="0" borderId="22" xfId="0" applyNumberFormat="1" applyFont="1" applyBorder="1" applyAlignment="1">
      <alignment horizontal="center" vertical="center" wrapText="1"/>
    </xf>
    <xf numFmtId="167" fontId="17" fillId="0" borderId="10" xfId="0" applyNumberFormat="1" applyFont="1" applyBorder="1" applyAlignment="1">
      <alignment horizontal="center" vertical="center" wrapText="1"/>
    </xf>
    <xf numFmtId="0" fontId="7" fillId="2" borderId="18" xfId="0" applyFont="1" applyFill="1" applyBorder="1" applyAlignment="1">
      <alignment horizontal="center"/>
    </xf>
    <xf numFmtId="0" fontId="7" fillId="2" borderId="19" xfId="0" applyFont="1" applyFill="1" applyBorder="1" applyAlignment="1">
      <alignment horizontal="center"/>
    </xf>
    <xf numFmtId="0" fontId="7" fillId="2" borderId="20" xfId="0" applyFont="1" applyFill="1" applyBorder="1" applyAlignment="1">
      <alignment horizontal="center"/>
    </xf>
    <xf numFmtId="167" fontId="7" fillId="0" borderId="21" xfId="0" applyNumberFormat="1" applyFont="1" applyBorder="1" applyAlignment="1">
      <alignment horizontal="center" vertical="center" wrapText="1"/>
    </xf>
    <xf numFmtId="167" fontId="7" fillId="0" borderId="9" xfId="0" applyNumberFormat="1" applyFont="1" applyBorder="1" applyAlignment="1">
      <alignment horizontal="center" vertical="center" wrapText="1"/>
    </xf>
    <xf numFmtId="167" fontId="7" fillId="0" borderId="22" xfId="0" applyNumberFormat="1" applyFont="1" applyBorder="1" applyAlignment="1">
      <alignment horizontal="center" vertical="center" wrapText="1"/>
    </xf>
    <xf numFmtId="167" fontId="7" fillId="0" borderId="10" xfId="0" applyNumberFormat="1" applyFont="1" applyBorder="1" applyAlignment="1">
      <alignment horizontal="center" vertical="center" wrapText="1"/>
    </xf>
    <xf numFmtId="0" fontId="7" fillId="0" borderId="36" xfId="0" applyFont="1" applyBorder="1" applyAlignment="1">
      <alignment horizontal="center" vertic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10" fillId="0" borderId="35" xfId="0" applyFont="1" applyBorder="1" applyAlignment="1">
      <alignment horizontal="center" vertical="center"/>
    </xf>
    <xf numFmtId="0" fontId="10" fillId="0" borderId="30" xfId="0" applyFont="1" applyBorder="1" applyAlignment="1">
      <alignment horizontal="center" vertical="center"/>
    </xf>
    <xf numFmtId="0" fontId="10" fillId="0" borderId="2" xfId="0" applyFont="1" applyBorder="1" applyAlignment="1">
      <alignment horizontal="center" vertical="center"/>
    </xf>
    <xf numFmtId="0" fontId="10" fillId="0" borderId="35" xfId="0" applyFont="1" applyBorder="1" applyAlignment="1">
      <alignment horizontal="center"/>
    </xf>
    <xf numFmtId="0" fontId="10" fillId="0" borderId="30" xfId="0" applyFont="1" applyBorder="1" applyAlignment="1">
      <alignment horizontal="center"/>
    </xf>
    <xf numFmtId="0" fontId="10" fillId="0" borderId="31" xfId="0" applyFont="1" applyBorder="1" applyAlignment="1">
      <alignment horizontal="center"/>
    </xf>
    <xf numFmtId="0" fontId="10" fillId="0" borderId="49" xfId="0" applyFont="1" applyBorder="1" applyAlignment="1">
      <alignment horizontal="center"/>
    </xf>
    <xf numFmtId="9" fontId="10" fillId="0" borderId="49" xfId="0" applyNumberFormat="1" applyFont="1" applyBorder="1" applyAlignment="1">
      <alignment horizontal="center"/>
    </xf>
    <xf numFmtId="9" fontId="10" fillId="0" borderId="31" xfId="0" applyNumberFormat="1" applyFont="1" applyBorder="1" applyAlignment="1">
      <alignment horizontal="center"/>
    </xf>
    <xf numFmtId="9" fontId="10" fillId="0" borderId="35" xfId="0" applyNumberFormat="1" applyFont="1" applyBorder="1" applyAlignment="1">
      <alignment horizontal="center"/>
    </xf>
    <xf numFmtId="9" fontId="10" fillId="0" borderId="2" xfId="0" applyNumberFormat="1" applyFont="1" applyBorder="1" applyAlignment="1">
      <alignment horizontal="center"/>
    </xf>
    <xf numFmtId="0" fontId="10" fillId="0" borderId="31" xfId="0" applyFont="1" applyBorder="1" applyAlignment="1">
      <alignment horizontal="center" vertical="center"/>
    </xf>
    <xf numFmtId="170" fontId="10" fillId="0" borderId="49" xfId="0" applyNumberFormat="1" applyFont="1" applyBorder="1" applyAlignment="1">
      <alignment horizontal="center"/>
    </xf>
    <xf numFmtId="170" fontId="10" fillId="0" borderId="30" xfId="0" applyNumberFormat="1" applyFont="1" applyBorder="1" applyAlignment="1">
      <alignment horizontal="center"/>
    </xf>
    <xf numFmtId="170" fontId="10" fillId="0" borderId="31" xfId="0" applyNumberFormat="1" applyFont="1" applyBorder="1" applyAlignment="1">
      <alignment horizontal="center"/>
    </xf>
    <xf numFmtId="170" fontId="10" fillId="0" borderId="2" xfId="0" applyNumberFormat="1" applyFont="1" applyBorder="1" applyAlignment="1">
      <alignment horizontal="center"/>
    </xf>
    <xf numFmtId="0" fontId="10" fillId="0" borderId="2" xfId="0" applyFont="1" applyBorder="1" applyAlignment="1">
      <alignment horizontal="center"/>
    </xf>
    <xf numFmtId="170" fontId="10" fillId="0" borderId="35" xfId="0" applyNumberFormat="1" applyFont="1" applyBorder="1" applyAlignment="1">
      <alignment horizontal="center"/>
    </xf>
    <xf numFmtId="168" fontId="10" fillId="0" borderId="49" xfId="0" applyNumberFormat="1" applyFont="1" applyBorder="1" applyAlignment="1">
      <alignment horizontal="center"/>
    </xf>
    <xf numFmtId="168" fontId="10" fillId="0" borderId="31" xfId="0" applyNumberFormat="1" applyFont="1" applyBorder="1" applyAlignment="1">
      <alignment horizontal="center"/>
    </xf>
    <xf numFmtId="0" fontId="10" fillId="4" borderId="35" xfId="0" applyFont="1" applyFill="1" applyBorder="1" applyAlignment="1">
      <alignment horizontal="center"/>
    </xf>
    <xf numFmtId="0" fontId="10" fillId="4" borderId="30" xfId="0" applyFont="1" applyFill="1" applyBorder="1" applyAlignment="1">
      <alignment horizontal="center"/>
    </xf>
    <xf numFmtId="0" fontId="10" fillId="4" borderId="2" xfId="0" applyFont="1" applyFill="1" applyBorder="1" applyAlignment="1">
      <alignment horizontal="center"/>
    </xf>
    <xf numFmtId="169" fontId="10" fillId="0" borderId="35" xfId="0" applyNumberFormat="1" applyFont="1" applyBorder="1" applyAlignment="1">
      <alignment horizontal="center"/>
    </xf>
    <xf numFmtId="169" fontId="10" fillId="0" borderId="31" xfId="0" applyNumberFormat="1" applyFont="1" applyBorder="1" applyAlignment="1">
      <alignment horizontal="center"/>
    </xf>
    <xf numFmtId="9" fontId="10" fillId="0" borderId="30" xfId="0" applyNumberFormat="1" applyFont="1" applyBorder="1" applyAlignment="1">
      <alignment horizontal="center"/>
    </xf>
    <xf numFmtId="0" fontId="13" fillId="2" borderId="23" xfId="0" applyFont="1" applyFill="1" applyBorder="1" applyAlignment="1">
      <alignment horizontal="center"/>
    </xf>
    <xf numFmtId="0" fontId="13" fillId="2" borderId="24" xfId="0" applyFont="1" applyFill="1" applyBorder="1" applyAlignment="1">
      <alignment horizontal="center"/>
    </xf>
    <xf numFmtId="0" fontId="13" fillId="2" borderId="25" xfId="0" applyFont="1" applyFill="1" applyBorder="1" applyAlignment="1">
      <alignment horizontal="center"/>
    </xf>
    <xf numFmtId="0" fontId="13" fillId="2" borderId="26" xfId="0" applyFont="1" applyFill="1" applyBorder="1" applyAlignment="1">
      <alignment horizontal="center"/>
    </xf>
    <xf numFmtId="0" fontId="13" fillId="2" borderId="0" xfId="0" applyFont="1" applyFill="1" applyBorder="1" applyAlignment="1">
      <alignment horizontal="center"/>
    </xf>
    <xf numFmtId="0" fontId="13" fillId="2" borderId="27" xfId="0" applyFont="1" applyFill="1" applyBorder="1" applyAlignment="1">
      <alignment horizontal="center"/>
    </xf>
    <xf numFmtId="0" fontId="14" fillId="2" borderId="28" xfId="0" applyFont="1" applyFill="1" applyBorder="1" applyAlignment="1">
      <alignment horizontal="left"/>
    </xf>
    <xf numFmtId="0" fontId="14" fillId="2" borderId="7" xfId="0" applyFont="1" applyFill="1" applyBorder="1" applyAlignment="1">
      <alignment horizontal="left"/>
    </xf>
    <xf numFmtId="0" fontId="14" fillId="2" borderId="29" xfId="0" applyFont="1" applyFill="1" applyBorder="1" applyAlignment="1">
      <alignment horizontal="left"/>
    </xf>
    <xf numFmtId="0" fontId="7" fillId="0" borderId="35" xfId="0" applyFont="1" applyBorder="1" applyAlignment="1">
      <alignment horizontal="center"/>
    </xf>
    <xf numFmtId="0" fontId="7" fillId="0" borderId="30" xfId="0" applyFont="1" applyBorder="1" applyAlignment="1">
      <alignment horizontal="center"/>
    </xf>
    <xf numFmtId="0" fontId="7" fillId="0" borderId="2" xfId="0" applyFont="1" applyBorder="1" applyAlignment="1">
      <alignment horizontal="center"/>
    </xf>
    <xf numFmtId="0" fontId="7" fillId="0" borderId="31" xfId="0" applyFont="1" applyBorder="1" applyAlignment="1">
      <alignment horizontal="center"/>
    </xf>
    <xf numFmtId="0" fontId="7" fillId="0" borderId="49" xfId="0" applyFont="1" applyBorder="1" applyAlignment="1">
      <alignment horizontal="center"/>
    </xf>
    <xf numFmtId="37" fontId="14" fillId="0" borderId="0" xfId="0" applyNumberFormat="1" applyFont="1"/>
    <xf numFmtId="1" fontId="0" fillId="0" borderId="0" xfId="0" applyNumberFormat="1" applyFont="1"/>
  </cellXfs>
  <cellStyles count="362">
    <cellStyle name="Currency" xfId="11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Normal" xfId="0" builtinId="0"/>
    <cellStyle name="Normal 2 2" xfId="175" xr:uid="{00000000-0005-0000-0000-000068010000}"/>
    <cellStyle name="Normal 3" xfId="174" xr:uid="{00000000-0005-0000-0000-00006901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'heat rates'!$H$11</c:f>
              <c:strCache>
                <c:ptCount val="1"/>
                <c:pt idx="0">
                  <c:v>9 MW Wartsila units (MCBH)</c:v>
                </c:pt>
              </c:strCache>
            </c:strRef>
          </c:tx>
          <c:spPr>
            <a:ln w="31750">
              <a:noFill/>
            </a:ln>
          </c:spPr>
          <c:trendline>
            <c:trendlineType val="linear"/>
            <c:dispRSqr val="1"/>
            <c:dispEq val="1"/>
            <c:trendlineLbl>
              <c:layout>
                <c:manualLayout>
                  <c:x val="0.23220275590551201"/>
                  <c:y val="0.151171624380286"/>
                </c:manualLayout>
              </c:layout>
              <c:numFmt formatCode="General" sourceLinked="0"/>
            </c:trendlineLbl>
          </c:trendline>
          <c:xVal>
            <c:numRef>
              <c:f>'heat rates'!$I$20:$O$20</c:f>
              <c:numCache>
                <c:formatCode>General</c:formatCode>
                <c:ptCount val="7"/>
                <c:pt idx="0">
                  <c:v>9.1638600000000014</c:v>
                </c:pt>
                <c:pt idx="1">
                  <c:v>8.2464959999999987</c:v>
                </c:pt>
                <c:pt idx="2">
                  <c:v>7.3271759999999997</c:v>
                </c:pt>
                <c:pt idx="3">
                  <c:v>6.4058999999999999</c:v>
                </c:pt>
                <c:pt idx="4">
                  <c:v>5.4816899999999995</c:v>
                </c:pt>
                <c:pt idx="5">
                  <c:v>4.5555240000000001</c:v>
                </c:pt>
                <c:pt idx="6">
                  <c:v>2.7333143999999998</c:v>
                </c:pt>
              </c:numCache>
            </c:numRef>
          </c:xVal>
          <c:yVal>
            <c:numRef>
              <c:f>'heat rates'!$I$21:$O$21</c:f>
              <c:numCache>
                <c:formatCode>General</c:formatCode>
                <c:ptCount val="7"/>
                <c:pt idx="0">
                  <c:v>79.487490300000019</c:v>
                </c:pt>
                <c:pt idx="1">
                  <c:v>71.520729920000022</c:v>
                </c:pt>
                <c:pt idx="2">
                  <c:v>65.065734939999999</c:v>
                </c:pt>
                <c:pt idx="3">
                  <c:v>59.000598750000009</c:v>
                </c:pt>
                <c:pt idx="4">
                  <c:v>51.759848925000007</c:v>
                </c:pt>
                <c:pt idx="5">
                  <c:v>44.204350129999995</c:v>
                </c:pt>
                <c:pt idx="6">
                  <c:v>30.884983140685581</c:v>
                </c:pt>
              </c:numCache>
            </c:numRef>
          </c:yVal>
          <c:smooth val="0"/>
          <c:extLst>
            <c:ext xmlns:c16="http://schemas.microsoft.com/office/drawing/2014/chart" uri="{C3380CC4-5D6E-409C-BE32-E72D297353CC}">
              <c16:uniqueId val="{00000001-41CD-3344-B84C-25CB235AB65B}"/>
            </c:ext>
          </c:extLst>
        </c:ser>
        <c:ser>
          <c:idx val="1"/>
          <c:order val="1"/>
          <c:tx>
            <c:strRef>
              <c:f>'heat rates'!$H$25</c:f>
              <c:strCache>
                <c:ptCount val="1"/>
                <c:pt idx="0">
                  <c:v>16.8 MW Wartsila units (power barge)</c:v>
                </c:pt>
              </c:strCache>
            </c:strRef>
          </c:tx>
          <c:spPr>
            <a:ln w="31750">
              <a:noFill/>
            </a:ln>
          </c:spPr>
          <c:trendline>
            <c:trendlineType val="linear"/>
            <c:dispRSqr val="1"/>
            <c:dispEq val="1"/>
            <c:trendlineLbl>
              <c:numFmt formatCode="General" sourceLinked="0"/>
            </c:trendlineLbl>
          </c:trendline>
          <c:xVal>
            <c:numRef>
              <c:f>'heat rates'!$I$34:$O$34</c:f>
              <c:numCache>
                <c:formatCode>General</c:formatCode>
                <c:ptCount val="7"/>
                <c:pt idx="0">
                  <c:v>16.786391999999999</c:v>
                </c:pt>
                <c:pt idx="1">
                  <c:v>15.112056000000001</c:v>
                </c:pt>
                <c:pt idx="2">
                  <c:v>13.433807999999999</c:v>
                </c:pt>
                <c:pt idx="3">
                  <c:v>11.75067</c:v>
                </c:pt>
                <c:pt idx="4">
                  <c:v>10.063619999999998</c:v>
                </c:pt>
                <c:pt idx="5">
                  <c:v>8.3716800000000013</c:v>
                </c:pt>
                <c:pt idx="6">
                  <c:v>5.0230080000000008</c:v>
                </c:pt>
              </c:numCache>
            </c:numRef>
          </c:xVal>
          <c:yVal>
            <c:numRef>
              <c:f>'heat rates'!$I$35:$O$35</c:f>
              <c:numCache>
                <c:formatCode>General</c:formatCode>
                <c:ptCount val="7"/>
                <c:pt idx="0">
                  <c:v>143.12673410000002</c:v>
                </c:pt>
                <c:pt idx="1">
                  <c:v>128.71291946000002</c:v>
                </c:pt>
                <c:pt idx="2">
                  <c:v>116.41905592000002</c:v>
                </c:pt>
                <c:pt idx="3">
                  <c:v>104.43167662499998</c:v>
                </c:pt>
                <c:pt idx="4">
                  <c:v>91.937188350000028</c:v>
                </c:pt>
                <c:pt idx="5">
                  <c:v>78.920503600000004</c:v>
                </c:pt>
                <c:pt idx="6">
                  <c:v>53.664720719504444</c:v>
                </c:pt>
              </c:numCache>
            </c:numRef>
          </c:yVal>
          <c:smooth val="0"/>
          <c:extLst>
            <c:ext xmlns:c16="http://schemas.microsoft.com/office/drawing/2014/chart" uri="{C3380CC4-5D6E-409C-BE32-E72D297353CC}">
              <c16:uniqueId val="{00000003-41CD-3344-B84C-25CB235AB65B}"/>
            </c:ext>
          </c:extLst>
        </c:ser>
        <c:dLbls>
          <c:showLegendKey val="0"/>
          <c:showVal val="0"/>
          <c:showCatName val="0"/>
          <c:showSerName val="0"/>
          <c:showPercent val="0"/>
          <c:showBubbleSize val="0"/>
        </c:dLbls>
        <c:axId val="-2125943384"/>
        <c:axId val="-2133756920"/>
      </c:scatterChart>
      <c:valAx>
        <c:axId val="-2125943384"/>
        <c:scaling>
          <c:orientation val="minMax"/>
        </c:scaling>
        <c:delete val="0"/>
        <c:axPos val="b"/>
        <c:numFmt formatCode="General" sourceLinked="1"/>
        <c:majorTickMark val="out"/>
        <c:minorTickMark val="none"/>
        <c:tickLblPos val="nextTo"/>
        <c:crossAx val="-2133756920"/>
        <c:crosses val="autoZero"/>
        <c:crossBetween val="midCat"/>
      </c:valAx>
      <c:valAx>
        <c:axId val="-2133756920"/>
        <c:scaling>
          <c:orientation val="minMax"/>
        </c:scaling>
        <c:delete val="0"/>
        <c:axPos val="l"/>
        <c:majorGridlines/>
        <c:numFmt formatCode="General" sourceLinked="1"/>
        <c:majorTickMark val="out"/>
        <c:minorTickMark val="none"/>
        <c:tickLblPos val="nextTo"/>
        <c:crossAx val="-212594338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273050</xdr:colOff>
      <xdr:row>37</xdr:row>
      <xdr:rowOff>82550</xdr:rowOff>
    </xdr:from>
    <xdr:to>
      <xdr:col>11</xdr:col>
      <xdr:colOff>323850</xdr:colOff>
      <xdr:row>51</xdr:row>
      <xdr:rowOff>158750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REL%20ATB/2019-ATB-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face and Contents"/>
      <sheetName val="Financial Definitions"/>
      <sheetName val="Offshore Wind"/>
      <sheetName val="Land-Based Wind"/>
      <sheetName val="Solar - Utility PV"/>
      <sheetName val="Solar - PV Dist. Comm"/>
      <sheetName val="Solar - PV Dist. Res"/>
      <sheetName val="Solar - CSP"/>
      <sheetName val="Geothermal"/>
      <sheetName val="Hydropower"/>
      <sheetName val="Coal"/>
      <sheetName val="Natural Gas"/>
      <sheetName val="Nuclear"/>
      <sheetName val="Biopower"/>
      <sheetName val="Storage"/>
      <sheetName val="WACC Calc"/>
      <sheetName val="Summary"/>
      <sheetName val="Summary_CAPEX"/>
      <sheetName val="Summary_CF"/>
      <sheetName val="Summary_LCOE"/>
      <sheetName val="Summary_O&amp;M"/>
      <sheetName val="Summary_Fuel"/>
      <sheetName val="Summary_WACCNomTech"/>
      <sheetName val="LCOE Range"/>
      <sheetName val="PV OCC"/>
      <sheetName val="Program Go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9">
          <cell r="AX9">
            <v>2018</v>
          </cell>
          <cell r="AY9">
            <v>2019</v>
          </cell>
          <cell r="AZ9">
            <v>2020</v>
          </cell>
          <cell r="BA9">
            <v>2021</v>
          </cell>
          <cell r="BB9">
            <v>2022</v>
          </cell>
          <cell r="BC9">
            <v>2023</v>
          </cell>
          <cell r="BD9">
            <v>2024</v>
          </cell>
          <cell r="BE9">
            <v>2025</v>
          </cell>
          <cell r="BF9">
            <v>2026</v>
          </cell>
          <cell r="BG9">
            <v>2027</v>
          </cell>
          <cell r="BH9">
            <v>2028</v>
          </cell>
          <cell r="BI9">
            <v>2029</v>
          </cell>
          <cell r="BJ9">
            <v>2030</v>
          </cell>
          <cell r="BK9">
            <v>2031</v>
          </cell>
          <cell r="BL9">
            <v>2032</v>
          </cell>
          <cell r="BM9">
            <v>2033</v>
          </cell>
          <cell r="BN9">
            <v>2034</v>
          </cell>
          <cell r="BO9">
            <v>2035</v>
          </cell>
          <cell r="BP9">
            <v>2036</v>
          </cell>
          <cell r="BQ9">
            <v>2037</v>
          </cell>
          <cell r="BR9">
            <v>2038</v>
          </cell>
          <cell r="BS9">
            <v>2039</v>
          </cell>
          <cell r="BT9">
            <v>2040</v>
          </cell>
          <cell r="BU9">
            <v>2041</v>
          </cell>
          <cell r="BV9">
            <v>2042</v>
          </cell>
          <cell r="BW9">
            <v>2043</v>
          </cell>
          <cell r="BX9">
            <v>2044</v>
          </cell>
          <cell r="BY9">
            <v>2045</v>
          </cell>
          <cell r="BZ9">
            <v>2046</v>
          </cell>
          <cell r="CA9">
            <v>2047</v>
          </cell>
          <cell r="CB9">
            <v>2048</v>
          </cell>
          <cell r="CC9">
            <v>2049</v>
          </cell>
          <cell r="CD9">
            <v>2050</v>
          </cell>
        </row>
        <row r="10">
          <cell r="AX10">
            <v>204.1015625</v>
          </cell>
          <cell r="AY10">
            <v>181.92576378671203</v>
          </cell>
          <cell r="AZ10">
            <v>159.74996507342399</v>
          </cell>
          <cell r="BA10">
            <v>147.55087683145342</v>
          </cell>
          <cell r="BB10">
            <v>135.35178858948285</v>
          </cell>
          <cell r="BC10">
            <v>123.15270034751228</v>
          </cell>
          <cell r="BD10">
            <v>110.95361210554172</v>
          </cell>
          <cell r="BE10">
            <v>98.754523863571194</v>
          </cell>
          <cell r="BF10">
            <v>92.364525260634238</v>
          </cell>
          <cell r="BG10">
            <v>85.974526657697282</v>
          </cell>
          <cell r="BH10">
            <v>79.584528054760327</v>
          </cell>
          <cell r="BI10">
            <v>73.194529451823371</v>
          </cell>
          <cell r="BJ10">
            <v>66.804530848886401</v>
          </cell>
          <cell r="BK10">
            <v>65.497485680103836</v>
          </cell>
          <cell r="BL10">
            <v>64.19044051132127</v>
          </cell>
          <cell r="BM10">
            <v>62.883395342538712</v>
          </cell>
          <cell r="BN10">
            <v>61.57635017375614</v>
          </cell>
          <cell r="BO10">
            <v>60.269305004973575</v>
          </cell>
          <cell r="BP10">
            <v>58.962259836191016</v>
          </cell>
          <cell r="BQ10">
            <v>57.655214667408451</v>
          </cell>
          <cell r="BR10">
            <v>56.348169498625886</v>
          </cell>
          <cell r="BS10">
            <v>55.041124329843313</v>
          </cell>
          <cell r="BT10">
            <v>53.734079161060748</v>
          </cell>
          <cell r="BU10">
            <v>52.42703399227819</v>
          </cell>
          <cell r="BV10">
            <v>51.119988823495625</v>
          </cell>
          <cell r="BW10">
            <v>49.812943654713067</v>
          </cell>
          <cell r="BX10">
            <v>48.505898485930501</v>
          </cell>
          <cell r="BY10">
            <v>47.198853317147943</v>
          </cell>
          <cell r="BZ10">
            <v>45.891808148365385</v>
          </cell>
          <cell r="CA10">
            <v>44.584762979582827</v>
          </cell>
          <cell r="CB10">
            <v>43.277717810800269</v>
          </cell>
          <cell r="CC10">
            <v>41.970672642017711</v>
          </cell>
          <cell r="CD10">
            <v>40.663627473235209</v>
          </cell>
        </row>
        <row r="11">
          <cell r="AX11">
            <v>204.1015625</v>
          </cell>
          <cell r="AY11">
            <v>190.33024474812342</v>
          </cell>
          <cell r="AZ11">
            <v>176.55892699624687</v>
          </cell>
          <cell r="BA11">
            <v>167.85500450022329</v>
          </cell>
          <cell r="BB11">
            <v>159.15108200419968</v>
          </cell>
          <cell r="BC11">
            <v>150.44715950817613</v>
          </cell>
          <cell r="BD11">
            <v>141.74323701215255</v>
          </cell>
          <cell r="BE11">
            <v>133.03931451612902</v>
          </cell>
          <cell r="BF11">
            <v>128.71581369677864</v>
          </cell>
          <cell r="BG11">
            <v>124.39231287742827</v>
          </cell>
          <cell r="BH11">
            <v>120.0688120580779</v>
          </cell>
          <cell r="BI11">
            <v>115.74531123872752</v>
          </cell>
          <cell r="BJ11">
            <v>111.42181041937718</v>
          </cell>
          <cell r="BK11">
            <v>110.02903778913496</v>
          </cell>
          <cell r="BL11">
            <v>108.63626515889274</v>
          </cell>
          <cell r="BM11">
            <v>107.24349252865052</v>
          </cell>
          <cell r="BN11">
            <v>105.85071989840829</v>
          </cell>
          <cell r="BO11">
            <v>104.45794726816607</v>
          </cell>
          <cell r="BP11">
            <v>103.06517463792385</v>
          </cell>
          <cell r="BQ11">
            <v>101.67240200768164</v>
          </cell>
          <cell r="BR11">
            <v>100.27962937743942</v>
          </cell>
          <cell r="BS11">
            <v>98.886856747197214</v>
          </cell>
          <cell r="BT11">
            <v>97.494084116955008</v>
          </cell>
          <cell r="BU11">
            <v>96.101311486712788</v>
          </cell>
          <cell r="BV11">
            <v>94.708538856470582</v>
          </cell>
          <cell r="BW11">
            <v>93.315766226228376</v>
          </cell>
          <cell r="BX11">
            <v>91.922993595986156</v>
          </cell>
          <cell r="BY11">
            <v>90.530220965743951</v>
          </cell>
          <cell r="BZ11">
            <v>89.137448335501745</v>
          </cell>
          <cell r="CA11">
            <v>87.744675705259525</v>
          </cell>
          <cell r="CB11">
            <v>86.351903075017319</v>
          </cell>
          <cell r="CC11">
            <v>84.959130444775113</v>
          </cell>
          <cell r="CD11">
            <v>83.566357814532893</v>
          </cell>
        </row>
        <row r="12">
          <cell r="AX12">
            <v>204.1015625</v>
          </cell>
          <cell r="AY12">
            <v>204.1015625</v>
          </cell>
          <cell r="AZ12">
            <v>192.65661507009347</v>
          </cell>
          <cell r="BA12">
            <v>189.54700230430191</v>
          </cell>
          <cell r="BB12">
            <v>186.43738953851036</v>
          </cell>
          <cell r="BC12">
            <v>183.32777677271881</v>
          </cell>
          <cell r="BD12">
            <v>180.21816400692725</v>
          </cell>
          <cell r="BE12">
            <v>177.1085512411357</v>
          </cell>
          <cell r="BF12">
            <v>173.99893847534415</v>
          </cell>
          <cell r="BG12">
            <v>170.88932570955259</v>
          </cell>
          <cell r="BH12">
            <v>167.77971294376104</v>
          </cell>
          <cell r="BI12">
            <v>164.67010017796949</v>
          </cell>
          <cell r="BJ12">
            <v>161.56048741217796</v>
          </cell>
          <cell r="BK12">
            <v>160.55073436585184</v>
          </cell>
          <cell r="BL12">
            <v>159.54098131952574</v>
          </cell>
          <cell r="BM12">
            <v>158.53122827319962</v>
          </cell>
          <cell r="BN12">
            <v>157.52147522687352</v>
          </cell>
          <cell r="BO12">
            <v>156.51172218054739</v>
          </cell>
          <cell r="BP12">
            <v>155.5019691342213</v>
          </cell>
          <cell r="BQ12">
            <v>154.4922160878952</v>
          </cell>
          <cell r="BR12">
            <v>153.4824630415691</v>
          </cell>
          <cell r="BS12">
            <v>152.47270999524298</v>
          </cell>
          <cell r="BT12">
            <v>151.46295694891685</v>
          </cell>
          <cell r="BU12">
            <v>150.45320390259076</v>
          </cell>
          <cell r="BV12">
            <v>149.44345085626463</v>
          </cell>
          <cell r="BW12">
            <v>148.43369780993854</v>
          </cell>
          <cell r="BX12">
            <v>147.42394476361241</v>
          </cell>
          <cell r="BY12">
            <v>146.41419171728631</v>
          </cell>
          <cell r="BZ12">
            <v>145.40443867096019</v>
          </cell>
          <cell r="CA12">
            <v>144.39468562463409</v>
          </cell>
          <cell r="CB12">
            <v>143.38493257830797</v>
          </cell>
          <cell r="CC12">
            <v>142.37517953198187</v>
          </cell>
          <cell r="CD12">
            <v>141.36542648565572</v>
          </cell>
        </row>
        <row r="16">
          <cell r="M16">
            <v>37.109375</v>
          </cell>
          <cell r="N16">
            <v>33.077411597584003</v>
          </cell>
          <cell r="O16">
            <v>29.045448195168003</v>
          </cell>
          <cell r="P16">
            <v>26.827432151173351</v>
          </cell>
          <cell r="Q16">
            <v>24.609416107178703</v>
          </cell>
          <cell r="R16">
            <v>22.391400063184051</v>
          </cell>
          <cell r="S16">
            <v>20.173384019189406</v>
          </cell>
          <cell r="T16">
            <v>17.955367975194765</v>
          </cell>
          <cell r="U16">
            <v>16.793550047388045</v>
          </cell>
          <cell r="V16">
            <v>15.631732119581324</v>
          </cell>
          <cell r="W16">
            <v>14.469914191774604</v>
          </cell>
          <cell r="X16">
            <v>13.308096263967887</v>
          </cell>
          <cell r="Y16">
            <v>12.146278336161165</v>
          </cell>
          <cell r="Z16">
            <v>11.90863376001888</v>
          </cell>
          <cell r="AA16">
            <v>11.670989183876594</v>
          </cell>
          <cell r="AB16">
            <v>11.433344607734313</v>
          </cell>
          <cell r="AC16">
            <v>11.195700031592025</v>
          </cell>
          <cell r="AD16">
            <v>10.958055455449742</v>
          </cell>
          <cell r="AE16">
            <v>10.720410879307458</v>
          </cell>
          <cell r="AF16">
            <v>10.482766303165173</v>
          </cell>
          <cell r="AG16">
            <v>10.245121727022889</v>
          </cell>
          <cell r="AH16">
            <v>10.007477150880604</v>
          </cell>
          <cell r="AI16">
            <v>9.7698325747383183</v>
          </cell>
          <cell r="AJ16">
            <v>9.5321879985960347</v>
          </cell>
          <cell r="AK16">
            <v>9.2945434224537511</v>
          </cell>
          <cell r="AL16">
            <v>9.0568988463114675</v>
          </cell>
          <cell r="AM16">
            <v>8.8192542701691821</v>
          </cell>
          <cell r="AN16">
            <v>8.5816096940268984</v>
          </cell>
          <cell r="AO16">
            <v>8.3439651178846166</v>
          </cell>
          <cell r="AP16">
            <v>8.106320541742333</v>
          </cell>
          <cell r="AQ16">
            <v>7.8686759656000476</v>
          </cell>
          <cell r="AR16">
            <v>7.6310313894577666</v>
          </cell>
          <cell r="AS16">
            <v>7.3933868133154936</v>
          </cell>
        </row>
        <row r="17">
          <cell r="M17">
            <v>37.109375</v>
          </cell>
          <cell r="N17">
            <v>34.605499045113348</v>
          </cell>
          <cell r="O17">
            <v>32.101623090226703</v>
          </cell>
          <cell r="P17">
            <v>30.519091727313324</v>
          </cell>
          <cell r="Q17">
            <v>28.936560364399941</v>
          </cell>
          <cell r="R17">
            <v>27.354029001486573</v>
          </cell>
          <cell r="S17">
            <v>25.771497638573194</v>
          </cell>
          <cell r="T17">
            <v>24.188966275659823</v>
          </cell>
          <cell r="U17">
            <v>23.402875217596119</v>
          </cell>
          <cell r="V17">
            <v>22.616784159532415</v>
          </cell>
          <cell r="W17">
            <v>21.830693101468711</v>
          </cell>
          <cell r="X17">
            <v>21.044602043405007</v>
          </cell>
          <cell r="Y17">
            <v>20.258510985341307</v>
          </cell>
          <cell r="Z17">
            <v>20.00527959802454</v>
          </cell>
          <cell r="AA17">
            <v>19.75204821070777</v>
          </cell>
          <cell r="AB17">
            <v>19.498816823391003</v>
          </cell>
          <cell r="AC17">
            <v>19.245585436074236</v>
          </cell>
          <cell r="AD17">
            <v>18.992354048757466</v>
          </cell>
          <cell r="AE17">
            <v>18.7391226614407</v>
          </cell>
          <cell r="AF17">
            <v>18.485891274123937</v>
          </cell>
          <cell r="AG17">
            <v>18.232659886807166</v>
          </cell>
          <cell r="AH17">
            <v>17.979428499490407</v>
          </cell>
          <cell r="AI17">
            <v>17.726197112173637</v>
          </cell>
          <cell r="AJ17">
            <v>17.472965724856873</v>
          </cell>
          <cell r="AK17">
            <v>17.219734337540107</v>
          </cell>
          <cell r="AL17">
            <v>16.96650295022334</v>
          </cell>
          <cell r="AM17">
            <v>16.713271562906574</v>
          </cell>
          <cell r="AN17">
            <v>16.460040175589807</v>
          </cell>
          <cell r="AO17">
            <v>16.206808788273044</v>
          </cell>
          <cell r="AP17">
            <v>15.953577400956277</v>
          </cell>
          <cell r="AQ17">
            <v>15.700346013639512</v>
          </cell>
          <cell r="AR17">
            <v>15.447114626322747</v>
          </cell>
          <cell r="AS17">
            <v>15.193883239005983</v>
          </cell>
        </row>
        <row r="18">
          <cell r="M18">
            <v>37.109375</v>
          </cell>
          <cell r="N18">
            <v>37.109375</v>
          </cell>
          <cell r="O18">
            <v>35.964880257009348</v>
          </cell>
          <cell r="P18">
            <v>35.653918980430198</v>
          </cell>
          <cell r="Q18">
            <v>35.342957703851042</v>
          </cell>
          <cell r="R18">
            <v>35.031996427271885</v>
          </cell>
          <cell r="S18">
            <v>34.721035150692728</v>
          </cell>
          <cell r="T18">
            <v>34.410073874113571</v>
          </cell>
          <cell r="U18">
            <v>34.099112597534422</v>
          </cell>
          <cell r="V18">
            <v>33.788151320955265</v>
          </cell>
          <cell r="W18">
            <v>33.477190044376108</v>
          </cell>
          <cell r="X18">
            <v>33.166228767796952</v>
          </cell>
          <cell r="Y18">
            <v>32.855267491217795</v>
          </cell>
          <cell r="Z18">
            <v>32.754292186585182</v>
          </cell>
          <cell r="AA18">
            <v>32.65331688195257</v>
          </cell>
          <cell r="AB18">
            <v>32.552341577319964</v>
          </cell>
          <cell r="AC18">
            <v>32.451366272687352</v>
          </cell>
          <cell r="AD18">
            <v>32.350390968054739</v>
          </cell>
          <cell r="AE18">
            <v>32.249415663422134</v>
          </cell>
          <cell r="AF18">
            <v>32.148440358789522</v>
          </cell>
          <cell r="AG18">
            <v>32.047465054156909</v>
          </cell>
          <cell r="AH18">
            <v>31.946489749524304</v>
          </cell>
          <cell r="AI18">
            <v>31.845514444891684</v>
          </cell>
          <cell r="AJ18">
            <v>31.744539140259079</v>
          </cell>
          <cell r="AK18">
            <v>31.643563835626466</v>
          </cell>
          <cell r="AL18">
            <v>31.542588530993854</v>
          </cell>
          <cell r="AM18">
            <v>31.441613226361245</v>
          </cell>
          <cell r="AN18">
            <v>31.340637921728632</v>
          </cell>
          <cell r="AO18">
            <v>31.23966261709602</v>
          </cell>
          <cell r="AP18">
            <v>31.138687312463414</v>
          </cell>
          <cell r="AQ18">
            <v>31.037712007830795</v>
          </cell>
          <cell r="AR18">
            <v>30.936736703198189</v>
          </cell>
          <cell r="AS18">
            <v>30.83576139856557</v>
          </cell>
        </row>
        <row r="19">
          <cell r="AX19">
            <v>667.96875</v>
          </cell>
          <cell r="AY19">
            <v>595.39340875651203</v>
          </cell>
          <cell r="AZ19">
            <v>522.81806751302395</v>
          </cell>
          <cell r="BA19">
            <v>482.89377872112033</v>
          </cell>
          <cell r="BB19">
            <v>442.96948992921665</v>
          </cell>
          <cell r="BC19">
            <v>403.04520113731297</v>
          </cell>
          <cell r="BD19">
            <v>363.12091234540929</v>
          </cell>
          <cell r="BE19">
            <v>323.19662355350573</v>
          </cell>
          <cell r="BF19">
            <v>302.2839008529848</v>
          </cell>
          <cell r="BG19">
            <v>281.37117815246381</v>
          </cell>
          <cell r="BH19">
            <v>260.45845545194288</v>
          </cell>
          <cell r="BI19">
            <v>239.54573275142192</v>
          </cell>
          <cell r="BJ19">
            <v>218.63301005090096</v>
          </cell>
          <cell r="BK19">
            <v>214.35540768033982</v>
          </cell>
          <cell r="BL19">
            <v>210.07780530977871</v>
          </cell>
          <cell r="BM19">
            <v>205.8002029392176</v>
          </cell>
          <cell r="BN19">
            <v>201.52260056865649</v>
          </cell>
          <cell r="BO19">
            <v>197.24499819809535</v>
          </cell>
          <cell r="BP19">
            <v>192.9673958275342</v>
          </cell>
          <cell r="BQ19">
            <v>188.68979345697312</v>
          </cell>
          <cell r="BR19">
            <v>184.41219108641198</v>
          </cell>
          <cell r="BS19">
            <v>180.13458871585087</v>
          </cell>
          <cell r="BT19">
            <v>175.85698634528973</v>
          </cell>
          <cell r="BU19">
            <v>171.57938397472864</v>
          </cell>
          <cell r="BV19">
            <v>167.3017816041675</v>
          </cell>
          <cell r="BW19">
            <v>163.02417923360639</v>
          </cell>
          <cell r="BX19">
            <v>158.74657686304531</v>
          </cell>
          <cell r="BY19">
            <v>154.46897449248416</v>
          </cell>
          <cell r="BZ19">
            <v>150.19137212192308</v>
          </cell>
          <cell r="CA19">
            <v>145.91376975136197</v>
          </cell>
          <cell r="CB19">
            <v>141.63616738080086</v>
          </cell>
          <cell r="CC19">
            <v>137.35856501023977</v>
          </cell>
          <cell r="CD19">
            <v>133.08096263967886</v>
          </cell>
        </row>
        <row r="20">
          <cell r="AX20">
            <v>667.96875</v>
          </cell>
          <cell r="AY20">
            <v>622.89898281204023</v>
          </cell>
          <cell r="AZ20">
            <v>577.82921562408058</v>
          </cell>
          <cell r="BA20">
            <v>549.3436510916398</v>
          </cell>
          <cell r="BB20">
            <v>520.85808655919902</v>
          </cell>
          <cell r="BC20">
            <v>492.37252202675825</v>
          </cell>
          <cell r="BD20">
            <v>463.88695749431747</v>
          </cell>
          <cell r="BE20">
            <v>435.40139296187681</v>
          </cell>
          <cell r="BF20">
            <v>421.25175391673014</v>
          </cell>
          <cell r="BG20">
            <v>407.10211487158341</v>
          </cell>
          <cell r="BH20">
            <v>392.95247582643674</v>
          </cell>
          <cell r="BI20">
            <v>378.80283678129013</v>
          </cell>
          <cell r="BJ20">
            <v>364.65319773614351</v>
          </cell>
          <cell r="BK20">
            <v>360.09503276444173</v>
          </cell>
          <cell r="BL20">
            <v>355.53686779273983</v>
          </cell>
          <cell r="BM20">
            <v>350.97870282103804</v>
          </cell>
          <cell r="BN20">
            <v>346.42053784933626</v>
          </cell>
          <cell r="BO20">
            <v>341.86237287763441</v>
          </cell>
          <cell r="BP20">
            <v>337.30420790593257</v>
          </cell>
          <cell r="BQ20">
            <v>332.74604293423084</v>
          </cell>
          <cell r="BR20">
            <v>328.187877962529</v>
          </cell>
          <cell r="BS20">
            <v>323.62971299082727</v>
          </cell>
          <cell r="BT20">
            <v>319.07154801912543</v>
          </cell>
          <cell r="BU20">
            <v>314.5133830474237</v>
          </cell>
          <cell r="BV20">
            <v>309.95521807572192</v>
          </cell>
          <cell r="BW20">
            <v>305.39705310402013</v>
          </cell>
          <cell r="BX20">
            <v>300.83888813231835</v>
          </cell>
          <cell r="BY20">
            <v>296.28072316061656</v>
          </cell>
          <cell r="BZ20">
            <v>291.72255818891477</v>
          </cell>
          <cell r="CA20">
            <v>287.16439321721299</v>
          </cell>
          <cell r="CB20">
            <v>282.6062282455112</v>
          </cell>
          <cell r="CC20">
            <v>278.04806327380942</v>
          </cell>
          <cell r="CD20">
            <v>273.48989830210763</v>
          </cell>
        </row>
        <row r="21">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X21">
            <v>667.96875</v>
          </cell>
          <cell r="AY21">
            <v>667.96875</v>
          </cell>
          <cell r="AZ21">
            <v>667.96875</v>
          </cell>
          <cell r="BA21">
            <v>667.96875</v>
          </cell>
          <cell r="BB21">
            <v>667.96875</v>
          </cell>
          <cell r="BC21">
            <v>667.96875</v>
          </cell>
          <cell r="BD21">
            <v>667.96875</v>
          </cell>
          <cell r="BE21">
            <v>667.96875</v>
          </cell>
          <cell r="BF21">
            <v>667.96875</v>
          </cell>
          <cell r="BG21">
            <v>667.96875</v>
          </cell>
          <cell r="BH21">
            <v>667.96875</v>
          </cell>
          <cell r="BI21">
            <v>667.96875</v>
          </cell>
          <cell r="BJ21">
            <v>667.96875</v>
          </cell>
          <cell r="BK21">
            <v>667.96875</v>
          </cell>
          <cell r="BL21">
            <v>667.96875</v>
          </cell>
          <cell r="BM21">
            <v>667.96875</v>
          </cell>
          <cell r="BN21">
            <v>667.96875</v>
          </cell>
          <cell r="BO21">
            <v>667.96875</v>
          </cell>
          <cell r="BP21">
            <v>667.96875</v>
          </cell>
          <cell r="BQ21">
            <v>667.96875</v>
          </cell>
          <cell r="BR21">
            <v>667.96875</v>
          </cell>
          <cell r="BS21">
            <v>667.96875</v>
          </cell>
          <cell r="BT21">
            <v>667.96875</v>
          </cell>
          <cell r="BU21">
            <v>667.96875</v>
          </cell>
          <cell r="BV21">
            <v>667.96875</v>
          </cell>
          <cell r="BW21">
            <v>667.96875</v>
          </cell>
          <cell r="BX21">
            <v>667.96875</v>
          </cell>
          <cell r="BY21">
            <v>667.96875</v>
          </cell>
          <cell r="BZ21">
            <v>667.96875</v>
          </cell>
          <cell r="CA21">
            <v>667.96875</v>
          </cell>
          <cell r="CB21">
            <v>667.96875</v>
          </cell>
          <cell r="CC21">
            <v>667.96875</v>
          </cell>
          <cell r="CD21">
            <v>667.96875</v>
          </cell>
        </row>
        <row r="22">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row>
        <row r="23">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row>
      </sheetData>
      <sheetData sheetId="15"/>
      <sheetData sheetId="16"/>
      <sheetData sheetId="17">
        <row r="1">
          <cell r="A1" t="str">
            <v>Key</v>
          </cell>
          <cell r="B1" t="str">
            <v>FinancialCase</v>
          </cell>
          <cell r="C1" t="str">
            <v>CostCase</v>
          </cell>
          <cell r="D1" t="str">
            <v>CRPYears</v>
          </cell>
          <cell r="E1" t="str">
            <v>Technology</v>
          </cell>
          <cell r="F1" t="str">
            <v>TechDetail</v>
          </cell>
          <cell r="G1">
            <v>2017</v>
          </cell>
          <cell r="H1">
            <v>2018</v>
          </cell>
          <cell r="I1">
            <v>2019</v>
          </cell>
          <cell r="J1">
            <v>2020</v>
          </cell>
          <cell r="K1">
            <v>2021</v>
          </cell>
          <cell r="L1">
            <v>2022</v>
          </cell>
          <cell r="M1">
            <v>2023</v>
          </cell>
          <cell r="N1">
            <v>2024</v>
          </cell>
          <cell r="O1">
            <v>2025</v>
          </cell>
          <cell r="P1">
            <v>2026</v>
          </cell>
          <cell r="Q1">
            <v>2027</v>
          </cell>
          <cell r="R1">
            <v>2028</v>
          </cell>
          <cell r="S1">
            <v>2029</v>
          </cell>
          <cell r="T1">
            <v>2030</v>
          </cell>
          <cell r="U1">
            <v>2031</v>
          </cell>
          <cell r="V1">
            <v>2032</v>
          </cell>
          <cell r="W1">
            <v>2033</v>
          </cell>
          <cell r="X1">
            <v>2034</v>
          </cell>
          <cell r="Y1">
            <v>2035</v>
          </cell>
          <cell r="Z1">
            <v>2036</v>
          </cell>
          <cell r="AA1">
            <v>2037</v>
          </cell>
          <cell r="AB1">
            <v>2038</v>
          </cell>
          <cell r="AC1">
            <v>2039</v>
          </cell>
          <cell r="AD1">
            <v>2040</v>
          </cell>
          <cell r="AE1">
            <v>2041</v>
          </cell>
          <cell r="AF1">
            <v>2042</v>
          </cell>
          <cell r="AG1">
            <v>2043</v>
          </cell>
          <cell r="AH1">
            <v>2044</v>
          </cell>
          <cell r="AI1">
            <v>2045</v>
          </cell>
          <cell r="AJ1">
            <v>2046</v>
          </cell>
          <cell r="AK1">
            <v>2047</v>
          </cell>
          <cell r="AL1">
            <v>2048</v>
          </cell>
          <cell r="AM1">
            <v>2049</v>
          </cell>
          <cell r="AN1">
            <v>2050</v>
          </cell>
        </row>
        <row r="2">
          <cell r="A2" t="str">
            <v>RL3CSClass11</v>
          </cell>
          <cell r="B2" t="str">
            <v>RD</v>
          </cell>
          <cell r="C2" t="str">
            <v>Low</v>
          </cell>
          <cell r="D2">
            <v>30</v>
          </cell>
          <cell r="E2" t="str">
            <v>CSP</v>
          </cell>
          <cell r="F2" t="str">
            <v>Class1</v>
          </cell>
          <cell r="G2">
            <v>7729.6390785174835</v>
          </cell>
          <cell r="H2">
            <v>7409.7021120601585</v>
          </cell>
          <cell r="I2">
            <v>7089.7651456028325</v>
          </cell>
          <cell r="J2">
            <v>6769.8281791455038</v>
          </cell>
          <cell r="K2">
            <v>6449.8912126881796</v>
          </cell>
          <cell r="L2">
            <v>6071.2817873926251</v>
          </cell>
          <cell r="M2">
            <v>5746.7489778773379</v>
          </cell>
          <cell r="N2">
            <v>5392.7072919339298</v>
          </cell>
          <cell r="O2">
            <v>5038.6656059905235</v>
          </cell>
          <cell r="P2">
            <v>4684.6239200471173</v>
          </cell>
          <cell r="Q2">
            <v>4330.5822341037101</v>
          </cell>
          <cell r="R2">
            <v>3976.5405481603029</v>
          </cell>
          <cell r="S2">
            <v>3622.4988622168962</v>
          </cell>
          <cell r="T2">
            <v>3268.4571762734918</v>
          </cell>
          <cell r="U2">
            <v>3235.9560383318744</v>
          </cell>
          <cell r="V2">
            <v>3203.4549003902562</v>
          </cell>
          <cell r="W2">
            <v>3170.9537624486393</v>
          </cell>
          <cell r="X2">
            <v>3138.452624507021</v>
          </cell>
          <cell r="Y2">
            <v>3105.9514865654037</v>
          </cell>
          <cell r="Z2">
            <v>3073.4503486237863</v>
          </cell>
          <cell r="AA2">
            <v>3040.9492106821695</v>
          </cell>
          <cell r="AB2">
            <v>3008.4480727405517</v>
          </cell>
          <cell r="AC2">
            <v>2975.9469347989334</v>
          </cell>
          <cell r="AD2">
            <v>2943.4457968573165</v>
          </cell>
          <cell r="AE2">
            <v>2910.9446589156983</v>
          </cell>
          <cell r="AF2">
            <v>2878.4435209740805</v>
          </cell>
          <cell r="AG2">
            <v>2845.9423830324636</v>
          </cell>
          <cell r="AH2">
            <v>2813.4412450908462</v>
          </cell>
          <cell r="AI2">
            <v>2780.940107149228</v>
          </cell>
          <cell r="AJ2">
            <v>2748.4389692076111</v>
          </cell>
          <cell r="AK2">
            <v>2715.9378312659928</v>
          </cell>
          <cell r="AL2">
            <v>2683.436693324375</v>
          </cell>
          <cell r="AM2">
            <v>2650.9355553827577</v>
          </cell>
          <cell r="AN2">
            <v>2618.4344174411408</v>
          </cell>
        </row>
        <row r="3">
          <cell r="A3" t="str">
            <v>RM3CSClass11</v>
          </cell>
          <cell r="B3" t="str">
            <v>RD</v>
          </cell>
          <cell r="C3" t="str">
            <v>Mid</v>
          </cell>
          <cell r="D3">
            <v>30</v>
          </cell>
          <cell r="E3" t="str">
            <v>CSP</v>
          </cell>
          <cell r="F3" t="str">
            <v>Class1</v>
          </cell>
          <cell r="G3">
            <v>7729.6390785174835</v>
          </cell>
          <cell r="H3">
            <v>7409.7021120601585</v>
          </cell>
          <cell r="I3">
            <v>7089.7651456028325</v>
          </cell>
          <cell r="J3">
            <v>6769.8281791455038</v>
          </cell>
          <cell r="K3">
            <v>6449.8912126881796</v>
          </cell>
          <cell r="L3">
            <v>6233.5226672659292</v>
          </cell>
          <cell r="M3">
            <v>5996.1466564847769</v>
          </cell>
          <cell r="N3">
            <v>5775.9451374397304</v>
          </cell>
          <cell r="O3">
            <v>5573.9404013055546</v>
          </cell>
          <cell r="P3">
            <v>5387.4744910278541</v>
          </cell>
          <cell r="Q3">
            <v>5217.7741560163513</v>
          </cell>
          <cell r="R3">
            <v>5063.8171050962756</v>
          </cell>
          <cell r="S3">
            <v>4922.1275482734181</v>
          </cell>
          <cell r="T3">
            <v>4795.567900837128</v>
          </cell>
          <cell r="U3">
            <v>4681.0712892631018</v>
          </cell>
          <cell r="V3">
            <v>4578.4332553163858</v>
          </cell>
          <cell r="W3">
            <v>4487.6537989969784</v>
          </cell>
          <cell r="X3">
            <v>4405.8705050155313</v>
          </cell>
          <cell r="Y3">
            <v>4335.5368721914856</v>
          </cell>
          <cell r="Z3">
            <v>4272.5637358257709</v>
          </cell>
          <cell r="AA3">
            <v>4217.5644706232479</v>
          </cell>
          <cell r="AB3">
            <v>4170.7435348188692</v>
          </cell>
          <cell r="AC3">
            <v>4129.8518878281457</v>
          </cell>
          <cell r="AD3">
            <v>4094.6850714161233</v>
          </cell>
          <cell r="AE3">
            <v>4063.607419703173</v>
          </cell>
          <cell r="AF3">
            <v>4037.0278491592026</v>
          </cell>
          <cell r="AG3">
            <v>4014.5374433143047</v>
          </cell>
          <cell r="AH3">
            <v>3993.8871615839894</v>
          </cell>
          <cell r="AI3">
            <v>3974.2591710284414</v>
          </cell>
          <cell r="AJ3">
            <v>3957.084679292338</v>
          </cell>
          <cell r="AK3">
            <v>3938.4789799115583</v>
          </cell>
          <cell r="AL3">
            <v>3920.2821970006862</v>
          </cell>
          <cell r="AM3">
            <v>3901.0631229150463</v>
          </cell>
          <cell r="AN3">
            <v>3878.3682588351944</v>
          </cell>
        </row>
        <row r="4">
          <cell r="A4" t="str">
            <v>RC3CSClass11</v>
          </cell>
          <cell r="B4" t="str">
            <v>RD</v>
          </cell>
          <cell r="C4" t="str">
            <v>Constant</v>
          </cell>
          <cell r="D4">
            <v>30</v>
          </cell>
          <cell r="E4" t="str">
            <v>CSP</v>
          </cell>
          <cell r="F4" t="str">
            <v>Class1</v>
          </cell>
          <cell r="G4">
            <v>7729.6390785174835</v>
          </cell>
          <cell r="H4">
            <v>7409.7021120601585</v>
          </cell>
          <cell r="I4">
            <v>7089.7651456028325</v>
          </cell>
          <cell r="J4">
            <v>6769.8281791455038</v>
          </cell>
          <cell r="K4">
            <v>6449.8912126881796</v>
          </cell>
          <cell r="L4">
            <v>6449.8912126881796</v>
          </cell>
          <cell r="M4">
            <v>6449.8912126881796</v>
          </cell>
          <cell r="N4">
            <v>6449.8912126881796</v>
          </cell>
          <cell r="O4">
            <v>6449.8912126881796</v>
          </cell>
          <cell r="P4">
            <v>6449.8912126881796</v>
          </cell>
          <cell r="Q4">
            <v>6449.8912126881796</v>
          </cell>
          <cell r="R4">
            <v>6449.8912126881796</v>
          </cell>
          <cell r="S4">
            <v>6449.8912126881796</v>
          </cell>
          <cell r="T4">
            <v>6449.8912126881796</v>
          </cell>
          <cell r="U4">
            <v>6449.8912126881796</v>
          </cell>
          <cell r="V4">
            <v>6449.8912126881796</v>
          </cell>
          <cell r="W4">
            <v>6449.8912126881796</v>
          </cell>
          <cell r="X4">
            <v>6449.8912126881796</v>
          </cell>
          <cell r="Y4">
            <v>6449.8912126881796</v>
          </cell>
          <cell r="Z4">
            <v>6449.8912126881796</v>
          </cell>
          <cell r="AA4">
            <v>6449.8912126881796</v>
          </cell>
          <cell r="AB4">
            <v>6449.8912126881796</v>
          </cell>
          <cell r="AC4">
            <v>6449.8912126881796</v>
          </cell>
          <cell r="AD4">
            <v>6449.8912126881796</v>
          </cell>
          <cell r="AE4">
            <v>6449.8912126881796</v>
          </cell>
          <cell r="AF4">
            <v>6449.8912126881796</v>
          </cell>
          <cell r="AG4">
            <v>6449.8912126881796</v>
          </cell>
          <cell r="AH4">
            <v>6449.8912126881796</v>
          </cell>
          <cell r="AI4">
            <v>6449.8912126881796</v>
          </cell>
          <cell r="AJ4">
            <v>6449.8912126881796</v>
          </cell>
          <cell r="AK4">
            <v>6449.8912126881796</v>
          </cell>
          <cell r="AL4">
            <v>6449.8912126881796</v>
          </cell>
          <cell r="AM4">
            <v>6449.8912126881796</v>
          </cell>
          <cell r="AN4">
            <v>6449.8912126881796</v>
          </cell>
        </row>
        <row r="5">
          <cell r="A5" t="str">
            <v>RL3CSClass33</v>
          </cell>
          <cell r="B5" t="str">
            <v>RD</v>
          </cell>
          <cell r="C5" t="str">
            <v>Low</v>
          </cell>
          <cell r="D5">
            <v>30</v>
          </cell>
          <cell r="E5" t="str">
            <v>CSP</v>
          </cell>
          <cell r="F5" t="str">
            <v>Class3</v>
          </cell>
          <cell r="G5">
            <v>7729.6390785174835</v>
          </cell>
          <cell r="H5">
            <v>7409.7021120601585</v>
          </cell>
          <cell r="I5">
            <v>7089.7651456028325</v>
          </cell>
          <cell r="J5">
            <v>6769.8281791455038</v>
          </cell>
          <cell r="K5">
            <v>6449.8912126881796</v>
          </cell>
          <cell r="L5">
            <v>6071.2817873926251</v>
          </cell>
          <cell r="M5">
            <v>5746.7489778773379</v>
          </cell>
          <cell r="N5">
            <v>5392.7072919339298</v>
          </cell>
          <cell r="O5">
            <v>5038.6656059905235</v>
          </cell>
          <cell r="P5">
            <v>4684.6239200471173</v>
          </cell>
          <cell r="Q5">
            <v>4330.5822341037101</v>
          </cell>
          <cell r="R5">
            <v>3976.5405481603029</v>
          </cell>
          <cell r="S5">
            <v>3622.4988622168962</v>
          </cell>
          <cell r="T5">
            <v>3268.4571762734918</v>
          </cell>
          <cell r="U5">
            <v>3235.9560383318744</v>
          </cell>
          <cell r="V5">
            <v>3203.4549003902562</v>
          </cell>
          <cell r="W5">
            <v>3170.9537624486393</v>
          </cell>
          <cell r="X5">
            <v>3138.452624507021</v>
          </cell>
          <cell r="Y5">
            <v>3105.9514865654037</v>
          </cell>
          <cell r="Z5">
            <v>3073.4503486237863</v>
          </cell>
          <cell r="AA5">
            <v>3040.9492106821695</v>
          </cell>
          <cell r="AB5">
            <v>3008.4480727405517</v>
          </cell>
          <cell r="AC5">
            <v>2975.9469347989334</v>
          </cell>
          <cell r="AD5">
            <v>2943.4457968573165</v>
          </cell>
          <cell r="AE5">
            <v>2910.9446589156983</v>
          </cell>
          <cell r="AF5">
            <v>2878.4435209740805</v>
          </cell>
          <cell r="AG5">
            <v>2845.9423830324636</v>
          </cell>
          <cell r="AH5">
            <v>2813.4412450908462</v>
          </cell>
          <cell r="AI5">
            <v>2780.940107149228</v>
          </cell>
          <cell r="AJ5">
            <v>2748.4389692076111</v>
          </cell>
          <cell r="AK5">
            <v>2715.9378312659928</v>
          </cell>
          <cell r="AL5">
            <v>2683.436693324375</v>
          </cell>
          <cell r="AM5">
            <v>2650.9355553827577</v>
          </cell>
          <cell r="AN5">
            <v>2618.4344174411408</v>
          </cell>
        </row>
        <row r="6">
          <cell r="A6" t="str">
            <v>RM3CSClass33</v>
          </cell>
          <cell r="B6" t="str">
            <v>RD</v>
          </cell>
          <cell r="C6" t="str">
            <v>Mid</v>
          </cell>
          <cell r="D6">
            <v>30</v>
          </cell>
          <cell r="E6" t="str">
            <v>CSP</v>
          </cell>
          <cell r="F6" t="str">
            <v>Class3</v>
          </cell>
          <cell r="G6">
            <v>7729.6390785174835</v>
          </cell>
          <cell r="H6">
            <v>7409.7021120601585</v>
          </cell>
          <cell r="I6">
            <v>7089.7651456028325</v>
          </cell>
          <cell r="J6">
            <v>6769.8281791455038</v>
          </cell>
          <cell r="K6">
            <v>6449.8912126881796</v>
          </cell>
          <cell r="L6">
            <v>6233.5226672659292</v>
          </cell>
          <cell r="M6">
            <v>5996.1466564847769</v>
          </cell>
          <cell r="N6">
            <v>5775.9451374397304</v>
          </cell>
          <cell r="O6">
            <v>5573.9404013055546</v>
          </cell>
          <cell r="P6">
            <v>5387.4744910278541</v>
          </cell>
          <cell r="Q6">
            <v>5217.7741560163513</v>
          </cell>
          <cell r="R6">
            <v>5063.8171050962756</v>
          </cell>
          <cell r="S6">
            <v>4922.1275482734181</v>
          </cell>
          <cell r="T6">
            <v>4795.567900837128</v>
          </cell>
          <cell r="U6">
            <v>4681.0712892631018</v>
          </cell>
          <cell r="V6">
            <v>4578.4332553163858</v>
          </cell>
          <cell r="W6">
            <v>4487.6537989969784</v>
          </cell>
          <cell r="X6">
            <v>4405.8705050155313</v>
          </cell>
          <cell r="Y6">
            <v>4335.5368721914856</v>
          </cell>
          <cell r="Z6">
            <v>4272.5637358257709</v>
          </cell>
          <cell r="AA6">
            <v>4217.5644706232479</v>
          </cell>
          <cell r="AB6">
            <v>4170.7435348188692</v>
          </cell>
          <cell r="AC6">
            <v>4129.8518878281457</v>
          </cell>
          <cell r="AD6">
            <v>4094.6850714161233</v>
          </cell>
          <cell r="AE6">
            <v>4063.607419703173</v>
          </cell>
          <cell r="AF6">
            <v>4037.0278491592026</v>
          </cell>
          <cell r="AG6">
            <v>4014.5374433143047</v>
          </cell>
          <cell r="AH6">
            <v>3993.8871615839894</v>
          </cell>
          <cell r="AI6">
            <v>3974.2591710284414</v>
          </cell>
          <cell r="AJ6">
            <v>3957.084679292338</v>
          </cell>
          <cell r="AK6">
            <v>3938.4789799115583</v>
          </cell>
          <cell r="AL6">
            <v>3920.2821970006862</v>
          </cell>
          <cell r="AM6">
            <v>3901.0631229150463</v>
          </cell>
          <cell r="AN6">
            <v>3878.3682588351944</v>
          </cell>
        </row>
        <row r="7">
          <cell r="A7" t="str">
            <v>RC3CSClass33</v>
          </cell>
          <cell r="B7" t="str">
            <v>RD</v>
          </cell>
          <cell r="C7" t="str">
            <v>Constant</v>
          </cell>
          <cell r="D7">
            <v>30</v>
          </cell>
          <cell r="E7" t="str">
            <v>CSP</v>
          </cell>
          <cell r="F7" t="str">
            <v>Class3</v>
          </cell>
          <cell r="G7">
            <v>7729.6390785174835</v>
          </cell>
          <cell r="H7">
            <v>7409.7021120601585</v>
          </cell>
          <cell r="I7">
            <v>7089.7651456028325</v>
          </cell>
          <cell r="J7">
            <v>6769.8281791455038</v>
          </cell>
          <cell r="K7">
            <v>6449.8912126881796</v>
          </cell>
          <cell r="L7">
            <v>6449.8912126881796</v>
          </cell>
          <cell r="M7">
            <v>6449.8912126881796</v>
          </cell>
          <cell r="N7">
            <v>6449.8912126881796</v>
          </cell>
          <cell r="O7">
            <v>6449.8912126881796</v>
          </cell>
          <cell r="P7">
            <v>6449.8912126881796</v>
          </cell>
          <cell r="Q7">
            <v>6449.8912126881796</v>
          </cell>
          <cell r="R7">
            <v>6449.8912126881796</v>
          </cell>
          <cell r="S7">
            <v>6449.8912126881796</v>
          </cell>
          <cell r="T7">
            <v>6449.8912126881796</v>
          </cell>
          <cell r="U7">
            <v>6449.8912126881796</v>
          </cell>
          <cell r="V7">
            <v>6449.8912126881796</v>
          </cell>
          <cell r="W7">
            <v>6449.8912126881796</v>
          </cell>
          <cell r="X7">
            <v>6449.8912126881796</v>
          </cell>
          <cell r="Y7">
            <v>6449.8912126881796</v>
          </cell>
          <cell r="Z7">
            <v>6449.8912126881796</v>
          </cell>
          <cell r="AA7">
            <v>6449.8912126881796</v>
          </cell>
          <cell r="AB7">
            <v>6449.8912126881796</v>
          </cell>
          <cell r="AC7">
            <v>6449.8912126881796</v>
          </cell>
          <cell r="AD7">
            <v>6449.8912126881796</v>
          </cell>
          <cell r="AE7">
            <v>6449.8912126881796</v>
          </cell>
          <cell r="AF7">
            <v>6449.8912126881796</v>
          </cell>
          <cell r="AG7">
            <v>6449.8912126881796</v>
          </cell>
          <cell r="AH7">
            <v>6449.8912126881796</v>
          </cell>
          <cell r="AI7">
            <v>6449.8912126881796</v>
          </cell>
          <cell r="AJ7">
            <v>6449.8912126881796</v>
          </cell>
          <cell r="AK7">
            <v>6449.8912126881796</v>
          </cell>
          <cell r="AL7">
            <v>6449.8912126881796</v>
          </cell>
          <cell r="AM7">
            <v>6449.8912126881796</v>
          </cell>
          <cell r="AN7">
            <v>6449.8912126881796</v>
          </cell>
        </row>
        <row r="8">
          <cell r="A8" t="str">
            <v>RL3CSClass55</v>
          </cell>
          <cell r="B8" t="str">
            <v>RD</v>
          </cell>
          <cell r="C8" t="str">
            <v>Low</v>
          </cell>
          <cell r="D8">
            <v>30</v>
          </cell>
          <cell r="E8" t="str">
            <v>CSP</v>
          </cell>
          <cell r="F8" t="str">
            <v>Class5</v>
          </cell>
          <cell r="G8">
            <v>7729.6390785174835</v>
          </cell>
          <cell r="H8">
            <v>7409.7021120601585</v>
          </cell>
          <cell r="I8">
            <v>7089.7651456028325</v>
          </cell>
          <cell r="J8">
            <v>6769.8281791455038</v>
          </cell>
          <cell r="K8">
            <v>6449.8912126881796</v>
          </cell>
          <cell r="L8">
            <v>6071.2817873926251</v>
          </cell>
          <cell r="M8">
            <v>5746.7489778773379</v>
          </cell>
          <cell r="N8">
            <v>5392.7072919339298</v>
          </cell>
          <cell r="O8">
            <v>5038.6656059905235</v>
          </cell>
          <cell r="P8">
            <v>4684.6239200471173</v>
          </cell>
          <cell r="Q8">
            <v>4330.5822341037101</v>
          </cell>
          <cell r="R8">
            <v>3976.5405481603029</v>
          </cell>
          <cell r="S8">
            <v>3622.4988622168962</v>
          </cell>
          <cell r="T8">
            <v>3268.4571762734918</v>
          </cell>
          <cell r="U8">
            <v>3235.9560383318744</v>
          </cell>
          <cell r="V8">
            <v>3203.4549003902562</v>
          </cell>
          <cell r="W8">
            <v>3170.9537624486393</v>
          </cell>
          <cell r="X8">
            <v>3138.452624507021</v>
          </cell>
          <cell r="Y8">
            <v>3105.9514865654037</v>
          </cell>
          <cell r="Z8">
            <v>3073.4503486237863</v>
          </cell>
          <cell r="AA8">
            <v>3040.9492106821695</v>
          </cell>
          <cell r="AB8">
            <v>3008.4480727405517</v>
          </cell>
          <cell r="AC8">
            <v>2975.9469347989334</v>
          </cell>
          <cell r="AD8">
            <v>2943.4457968573165</v>
          </cell>
          <cell r="AE8">
            <v>2910.9446589156983</v>
          </cell>
          <cell r="AF8">
            <v>2878.4435209740805</v>
          </cell>
          <cell r="AG8">
            <v>2845.9423830324636</v>
          </cell>
          <cell r="AH8">
            <v>2813.4412450908462</v>
          </cell>
          <cell r="AI8">
            <v>2780.940107149228</v>
          </cell>
          <cell r="AJ8">
            <v>2748.4389692076111</v>
          </cell>
          <cell r="AK8">
            <v>2715.9378312659928</v>
          </cell>
          <cell r="AL8">
            <v>2683.436693324375</v>
          </cell>
          <cell r="AM8">
            <v>2650.9355553827577</v>
          </cell>
          <cell r="AN8">
            <v>2618.4344174411408</v>
          </cell>
        </row>
        <row r="9">
          <cell r="A9" t="str">
            <v>RM3CSClass55</v>
          </cell>
          <cell r="B9" t="str">
            <v>RD</v>
          </cell>
          <cell r="C9" t="str">
            <v>Mid</v>
          </cell>
          <cell r="D9">
            <v>30</v>
          </cell>
          <cell r="E9" t="str">
            <v>CSP</v>
          </cell>
          <cell r="F9" t="str">
            <v>Class5</v>
          </cell>
          <cell r="G9">
            <v>7729.6390785174835</v>
          </cell>
          <cell r="H9">
            <v>7409.7021120601585</v>
          </cell>
          <cell r="I9">
            <v>7089.7651456028325</v>
          </cell>
          <cell r="J9">
            <v>6769.8281791455038</v>
          </cell>
          <cell r="K9">
            <v>6449.8912126881796</v>
          </cell>
          <cell r="L9">
            <v>6233.5226672659292</v>
          </cell>
          <cell r="M9">
            <v>5996.1466564847769</v>
          </cell>
          <cell r="N9">
            <v>5775.9451374397304</v>
          </cell>
          <cell r="O9">
            <v>5573.9404013055546</v>
          </cell>
          <cell r="P9">
            <v>5387.4744910278541</v>
          </cell>
          <cell r="Q9">
            <v>5217.7741560163513</v>
          </cell>
          <cell r="R9">
            <v>5063.8171050962756</v>
          </cell>
          <cell r="S9">
            <v>4922.1275482734181</v>
          </cell>
          <cell r="T9">
            <v>4795.567900837128</v>
          </cell>
          <cell r="U9">
            <v>4681.0712892631018</v>
          </cell>
          <cell r="V9">
            <v>4578.4332553163858</v>
          </cell>
          <cell r="W9">
            <v>4487.6537989969784</v>
          </cell>
          <cell r="X9">
            <v>4405.8705050155313</v>
          </cell>
          <cell r="Y9">
            <v>4335.5368721914856</v>
          </cell>
          <cell r="Z9">
            <v>4272.5637358257709</v>
          </cell>
          <cell r="AA9">
            <v>4217.5644706232479</v>
          </cell>
          <cell r="AB9">
            <v>4170.7435348188692</v>
          </cell>
          <cell r="AC9">
            <v>4129.8518878281457</v>
          </cell>
          <cell r="AD9">
            <v>4094.6850714161233</v>
          </cell>
          <cell r="AE9">
            <v>4063.607419703173</v>
          </cell>
          <cell r="AF9">
            <v>4037.0278491592026</v>
          </cell>
          <cell r="AG9">
            <v>4014.5374433143047</v>
          </cell>
          <cell r="AH9">
            <v>3993.8871615839894</v>
          </cell>
          <cell r="AI9">
            <v>3974.2591710284414</v>
          </cell>
          <cell r="AJ9">
            <v>3957.084679292338</v>
          </cell>
          <cell r="AK9">
            <v>3938.4789799115583</v>
          </cell>
          <cell r="AL9">
            <v>3920.2821970006862</v>
          </cell>
          <cell r="AM9">
            <v>3901.0631229150463</v>
          </cell>
          <cell r="AN9">
            <v>3878.3682588351944</v>
          </cell>
        </row>
        <row r="10">
          <cell r="A10" t="str">
            <v>RC3CSClass55</v>
          </cell>
          <cell r="B10" t="str">
            <v>RD</v>
          </cell>
          <cell r="C10" t="str">
            <v>Constant</v>
          </cell>
          <cell r="D10">
            <v>30</v>
          </cell>
          <cell r="E10" t="str">
            <v>CSP</v>
          </cell>
          <cell r="F10" t="str">
            <v>Class5</v>
          </cell>
          <cell r="G10">
            <v>7729.6390785174835</v>
          </cell>
          <cell r="H10">
            <v>7409.7021120601585</v>
          </cell>
          <cell r="I10">
            <v>7089.7651456028325</v>
          </cell>
          <cell r="J10">
            <v>6769.8281791455038</v>
          </cell>
          <cell r="K10">
            <v>6449.8912126881796</v>
          </cell>
          <cell r="L10">
            <v>6449.8912126881796</v>
          </cell>
          <cell r="M10">
            <v>6449.8912126881796</v>
          </cell>
          <cell r="N10">
            <v>6449.8912126881796</v>
          </cell>
          <cell r="O10">
            <v>6449.8912126881796</v>
          </cell>
          <cell r="P10">
            <v>6449.8912126881796</v>
          </cell>
          <cell r="Q10">
            <v>6449.8912126881796</v>
          </cell>
          <cell r="R10">
            <v>6449.8912126881796</v>
          </cell>
          <cell r="S10">
            <v>6449.8912126881796</v>
          </cell>
          <cell r="T10">
            <v>6449.8912126881796</v>
          </cell>
          <cell r="U10">
            <v>6449.8912126881796</v>
          </cell>
          <cell r="V10">
            <v>6449.8912126881796</v>
          </cell>
          <cell r="W10">
            <v>6449.8912126881796</v>
          </cell>
          <cell r="X10">
            <v>6449.8912126881796</v>
          </cell>
          <cell r="Y10">
            <v>6449.8912126881796</v>
          </cell>
          <cell r="Z10">
            <v>6449.8912126881796</v>
          </cell>
          <cell r="AA10">
            <v>6449.8912126881796</v>
          </cell>
          <cell r="AB10">
            <v>6449.8912126881796</v>
          </cell>
          <cell r="AC10">
            <v>6449.8912126881796</v>
          </cell>
          <cell r="AD10">
            <v>6449.8912126881796</v>
          </cell>
          <cell r="AE10">
            <v>6449.8912126881796</v>
          </cell>
          <cell r="AF10">
            <v>6449.8912126881796</v>
          </cell>
          <cell r="AG10">
            <v>6449.8912126881796</v>
          </cell>
          <cell r="AH10">
            <v>6449.8912126881796</v>
          </cell>
          <cell r="AI10">
            <v>6449.8912126881796</v>
          </cell>
          <cell r="AJ10">
            <v>6449.8912126881796</v>
          </cell>
          <cell r="AK10">
            <v>6449.8912126881796</v>
          </cell>
          <cell r="AL10">
            <v>6449.8912126881796</v>
          </cell>
          <cell r="AM10">
            <v>6449.8912126881796</v>
          </cell>
          <cell r="AN10">
            <v>6449.8912126881796</v>
          </cell>
        </row>
        <row r="11">
          <cell r="A11" t="str">
            <v>RL3OfOTRG11</v>
          </cell>
          <cell r="B11" t="str">
            <v>RD</v>
          </cell>
          <cell r="C11" t="str">
            <v>Low</v>
          </cell>
          <cell r="D11">
            <v>30</v>
          </cell>
          <cell r="E11" t="str">
            <v>OffShoreWind</v>
          </cell>
          <cell r="F11" t="str">
            <v>OTRG1</v>
          </cell>
          <cell r="G11">
            <v>3774.4838923677698</v>
          </cell>
          <cell r="H11">
            <v>2936.3508259296641</v>
          </cell>
          <cell r="I11">
            <v>2855.6901791739738</v>
          </cell>
          <cell r="J11">
            <v>2777.5231903573385</v>
          </cell>
          <cell r="K11">
            <v>2701.7705022734112</v>
          </cell>
          <cell r="L11">
            <v>2628.3552995458895</v>
          </cell>
          <cell r="M11">
            <v>2557.2032270977634</v>
          </cell>
          <cell r="N11">
            <v>2488.2423112365268</v>
          </cell>
          <cell r="O11">
            <v>2421.4028832714034</v>
          </cell>
          <cell r="P11">
            <v>2356.617505581336</v>
          </cell>
          <cell r="Q11">
            <v>2293.8209000551055</v>
          </cell>
          <cell r="R11">
            <v>2232.9498788274691</v>
          </cell>
          <cell r="S11">
            <v>2173.9432772376281</v>
          </cell>
          <cell r="T11">
            <v>2116.7418889387309</v>
          </cell>
          <cell r="U11">
            <v>2061.2884030893888</v>
          </cell>
          <cell r="V11">
            <v>2007.5273435603815</v>
          </cell>
          <cell r="W11">
            <v>1955.4050100919178</v>
          </cell>
          <cell r="X11">
            <v>1904.8694213388326</v>
          </cell>
          <cell r="Y11">
            <v>1855.8702597431677</v>
          </cell>
          <cell r="Z11">
            <v>1808.3588181754817</v>
          </cell>
          <cell r="AA11">
            <v>1762.2879482881424</v>
          </cell>
          <cell r="AB11">
            <v>1717.6120105256732</v>
          </cell>
          <cell r="AC11">
            <v>1674.2868257389705</v>
          </cell>
          <cell r="AD11">
            <v>1632.2696283519422</v>
          </cell>
          <cell r="AE11">
            <v>1591.5190210307419</v>
          </cell>
          <cell r="AF11">
            <v>1551.9949308073958</v>
          </cell>
          <cell r="AG11">
            <v>1513.6585666111439</v>
          </cell>
          <cell r="AH11">
            <v>1476.4723781623331</v>
          </cell>
          <cell r="AI11">
            <v>1440.400016185142</v>
          </cell>
          <cell r="AJ11">
            <v>1405.4062938968134</v>
          </cell>
          <cell r="AK11">
            <v>1371.4571497324409</v>
          </cell>
          <cell r="AL11">
            <v>1338.5196112656615</v>
          </cell>
          <cell r="AM11">
            <v>1306.5617602868842</v>
          </cell>
          <cell r="AN11">
            <v>1275.5526990019059</v>
          </cell>
        </row>
        <row r="12">
          <cell r="A12" t="str">
            <v>RM3OfOTRG11</v>
          </cell>
          <cell r="B12" t="str">
            <v>RD</v>
          </cell>
          <cell r="C12" t="str">
            <v>Mid</v>
          </cell>
          <cell r="D12">
            <v>30</v>
          </cell>
          <cell r="E12" t="str">
            <v>OffShoreWind</v>
          </cell>
          <cell r="F12" t="str">
            <v>OTRG1</v>
          </cell>
          <cell r="G12">
            <v>3774.4838923677698</v>
          </cell>
          <cell r="H12">
            <v>3670.4385324120799</v>
          </cell>
          <cell r="I12">
            <v>3569.6127239674679</v>
          </cell>
          <cell r="J12">
            <v>3471.9039879466727</v>
          </cell>
          <cell r="K12">
            <v>3377.2131278417642</v>
          </cell>
          <cell r="L12">
            <v>3285.4441244323616</v>
          </cell>
          <cell r="M12">
            <v>3196.5040338722038</v>
          </cell>
          <cell r="N12">
            <v>3110.302889045659</v>
          </cell>
          <cell r="O12">
            <v>3026.7536040892542</v>
          </cell>
          <cell r="P12">
            <v>2945.7718819766692</v>
          </cell>
          <cell r="Q12">
            <v>2867.2761250688818</v>
          </cell>
          <cell r="R12">
            <v>2791.1873485343358</v>
          </cell>
          <cell r="S12">
            <v>2717.429096547035</v>
          </cell>
          <cell r="T12">
            <v>2645.9273611734138</v>
          </cell>
          <cell r="U12">
            <v>2576.6105038617357</v>
          </cell>
          <cell r="V12">
            <v>2509.4091794504766</v>
          </cell>
          <cell r="W12">
            <v>2444.256262614897</v>
          </cell>
          <cell r="X12">
            <v>2381.086776673541</v>
          </cell>
          <cell r="Y12">
            <v>2319.8378246789594</v>
          </cell>
          <cell r="Z12">
            <v>2260.4485227193522</v>
          </cell>
          <cell r="AA12">
            <v>2202.8599353601776</v>
          </cell>
          <cell r="AB12">
            <v>2147.0150131570917</v>
          </cell>
          <cell r="AC12">
            <v>2092.8585321737132</v>
          </cell>
          <cell r="AD12">
            <v>2040.3370354399274</v>
          </cell>
          <cell r="AE12">
            <v>1989.3987762884274</v>
          </cell>
          <cell r="AF12">
            <v>1939.9936635092447</v>
          </cell>
          <cell r="AG12">
            <v>1892.0732082639297</v>
          </cell>
          <cell r="AH12">
            <v>1845.5904727029165</v>
          </cell>
          <cell r="AI12">
            <v>1800.5000202314275</v>
          </cell>
          <cell r="AJ12">
            <v>1756.7578673710163</v>
          </cell>
          <cell r="AK12">
            <v>1714.3214371655508</v>
          </cell>
          <cell r="AL12">
            <v>1673.1495140820768</v>
          </cell>
          <cell r="AM12">
            <v>1633.2022003586053</v>
          </cell>
          <cell r="AN12">
            <v>1594.4408737523822</v>
          </cell>
        </row>
        <row r="13">
          <cell r="A13" t="str">
            <v>RC3OfOTRG11</v>
          </cell>
          <cell r="B13" t="str">
            <v>RD</v>
          </cell>
          <cell r="C13" t="str">
            <v>Constant</v>
          </cell>
          <cell r="D13">
            <v>30</v>
          </cell>
          <cell r="E13" t="str">
            <v>OffShoreWind</v>
          </cell>
          <cell r="F13" t="str">
            <v>OTRG1</v>
          </cell>
          <cell r="G13">
            <v>3774.4838923677698</v>
          </cell>
          <cell r="H13">
            <v>3774.4838923677698</v>
          </cell>
          <cell r="I13">
            <v>3774.4838923677698</v>
          </cell>
          <cell r="J13">
            <v>3774.4838923677698</v>
          </cell>
          <cell r="K13">
            <v>3774.4838923677698</v>
          </cell>
          <cell r="L13">
            <v>3774.4838923677698</v>
          </cell>
          <cell r="M13">
            <v>3774.4838923677698</v>
          </cell>
          <cell r="N13">
            <v>3774.4838923677698</v>
          </cell>
          <cell r="O13">
            <v>3774.4838923677698</v>
          </cell>
          <cell r="P13">
            <v>3774.4838923677698</v>
          </cell>
          <cell r="Q13">
            <v>3774.4838923677698</v>
          </cell>
          <cell r="R13">
            <v>3774.4838923677698</v>
          </cell>
          <cell r="S13">
            <v>3774.4838923677698</v>
          </cell>
          <cell r="T13">
            <v>3774.4838923677698</v>
          </cell>
          <cell r="U13">
            <v>3774.4838923677698</v>
          </cell>
          <cell r="V13">
            <v>3774.4838923677698</v>
          </cell>
          <cell r="W13">
            <v>3774.4838923677698</v>
          </cell>
          <cell r="X13">
            <v>3774.4838923677698</v>
          </cell>
          <cell r="Y13">
            <v>3774.4838923677698</v>
          </cell>
          <cell r="Z13">
            <v>3774.4838923677698</v>
          </cell>
          <cell r="AA13">
            <v>3774.4838923677698</v>
          </cell>
          <cell r="AB13">
            <v>3774.4838923677698</v>
          </cell>
          <cell r="AC13">
            <v>3774.4838923677698</v>
          </cell>
          <cell r="AD13">
            <v>3774.4838923677698</v>
          </cell>
          <cell r="AE13">
            <v>3774.4838923677698</v>
          </cell>
          <cell r="AF13">
            <v>3774.4838923677698</v>
          </cell>
          <cell r="AG13">
            <v>3774.4838923677698</v>
          </cell>
          <cell r="AH13">
            <v>3774.4838923677698</v>
          </cell>
          <cell r="AI13">
            <v>3774.4838923677698</v>
          </cell>
          <cell r="AJ13">
            <v>3774.4838923677698</v>
          </cell>
          <cell r="AK13">
            <v>3774.4838923677698</v>
          </cell>
          <cell r="AL13">
            <v>3774.4838923677698</v>
          </cell>
          <cell r="AM13">
            <v>3774.4838923677698</v>
          </cell>
          <cell r="AN13">
            <v>3774.4838923677698</v>
          </cell>
        </row>
        <row r="14">
          <cell r="A14" t="str">
            <v>RL3OfOTRG22</v>
          </cell>
          <cell r="B14" t="str">
            <v>RD</v>
          </cell>
          <cell r="C14" t="str">
            <v>Low</v>
          </cell>
          <cell r="D14">
            <v>30</v>
          </cell>
          <cell r="E14" t="str">
            <v>OffShoreWind</v>
          </cell>
          <cell r="F14" t="str">
            <v>OTRG2</v>
          </cell>
          <cell r="G14">
            <v>3889.9442283960366</v>
          </cell>
          <cell r="H14">
            <v>3026.3502425152201</v>
          </cell>
          <cell r="I14">
            <v>2943.3926047877953</v>
          </cell>
          <cell r="J14">
            <v>2862.9982093189519</v>
          </cell>
          <cell r="K14">
            <v>2785.0854948177521</v>
          </cell>
          <cell r="L14">
            <v>2709.575512347923</v>
          </cell>
          <cell r="M14">
            <v>2636.3918415354951</v>
          </cell>
          <cell r="N14">
            <v>2565.4605094649669</v>
          </cell>
          <cell r="O14">
            <v>2496.7099121777055</v>
          </cell>
          <cell r="P14">
            <v>2430.0707386891049</v>
          </cell>
          <cell r="Q14">
            <v>2365.4758974436622</v>
          </cell>
          <cell r="R14">
            <v>2302.8604451297624</v>
          </cell>
          <cell r="S14">
            <v>2242.1615177784392</v>
          </cell>
          <cell r="T14">
            <v>2183.3182640728305</v>
          </cell>
          <cell r="U14">
            <v>2126.271780797405</v>
          </cell>
          <cell r="V14">
            <v>2070.965050358272</v>
          </cell>
          <cell r="W14">
            <v>2017.3428803081463</v>
          </cell>
          <cell r="X14">
            <v>1965.3518448116301</v>
          </cell>
          <cell r="Y14">
            <v>1914.9402279885533</v>
          </cell>
          <cell r="Z14">
            <v>1866.0579690751135</v>
          </cell>
          <cell r="AA14">
            <v>1818.6566093444796</v>
          </cell>
          <cell r="AB14">
            <v>1772.6892407304201</v>
          </cell>
          <cell r="AC14">
            <v>1728.110456099281</v>
          </cell>
          <cell r="AD14">
            <v>1684.8763011174567</v>
          </cell>
          <cell r="AE14">
            <v>1642.9442276631296</v>
          </cell>
          <cell r="AF14">
            <v>1602.2730487327435</v>
          </cell>
          <cell r="AG14">
            <v>1562.8228947942455</v>
          </cell>
          <cell r="AH14">
            <v>1524.5551715406682</v>
          </cell>
          <cell r="AI14">
            <v>1487.4325189991293</v>
          </cell>
          <cell r="AJ14">
            <v>1451.4187719517454</v>
          </cell>
          <cell r="AK14">
            <v>1416.4789216263721</v>
          </cell>
          <cell r="AL14">
            <v>1382.5790786164239</v>
          </cell>
          <cell r="AM14">
            <v>1349.6864369903374</v>
          </cell>
          <cell r="AN14">
            <v>1317.7692395524994</v>
          </cell>
        </row>
        <row r="15">
          <cell r="A15" t="str">
            <v>RM3OfOTRG22</v>
          </cell>
          <cell r="B15" t="str">
            <v>RD</v>
          </cell>
          <cell r="C15" t="str">
            <v>Mid</v>
          </cell>
          <cell r="D15">
            <v>30</v>
          </cell>
          <cell r="E15" t="str">
            <v>OffShoreWind</v>
          </cell>
          <cell r="F15" t="str">
            <v>OTRG2</v>
          </cell>
          <cell r="G15">
            <v>3889.9442283960366</v>
          </cell>
          <cell r="H15">
            <v>3782.9378031440251</v>
          </cell>
          <cell r="I15">
            <v>3679.2407559847443</v>
          </cell>
          <cell r="J15">
            <v>3578.7477616486894</v>
          </cell>
          <cell r="K15">
            <v>3481.3568685221903</v>
          </cell>
          <cell r="L15">
            <v>3386.9693904349028</v>
          </cell>
          <cell r="M15">
            <v>3295.4898019193688</v>
          </cell>
          <cell r="N15">
            <v>3206.8256368312086</v>
          </cell>
          <cell r="O15">
            <v>3120.8873902221317</v>
          </cell>
          <cell r="P15">
            <v>3037.588423361381</v>
          </cell>
          <cell r="Q15">
            <v>2956.8448718045779</v>
          </cell>
          <cell r="R15">
            <v>2878.5755564122028</v>
          </cell>
          <cell r="S15">
            <v>2802.7018972230485</v>
          </cell>
          <cell r="T15">
            <v>2729.147830091038</v>
          </cell>
          <cell r="U15">
            <v>2657.8397259967564</v>
          </cell>
          <cell r="V15">
            <v>2588.7063129478402</v>
          </cell>
          <cell r="W15">
            <v>2521.6786003851826</v>
          </cell>
          <cell r="X15">
            <v>2456.6898060145377</v>
          </cell>
          <cell r="Y15">
            <v>2393.6752849856916</v>
          </cell>
          <cell r="Z15">
            <v>2332.5724613438915</v>
          </cell>
          <cell r="AA15">
            <v>2273.3207616805998</v>
          </cell>
          <cell r="AB15">
            <v>2215.861550913025</v>
          </cell>
          <cell r="AC15">
            <v>2160.138070124101</v>
          </cell>
          <cell r="AD15">
            <v>2106.0953763968209</v>
          </cell>
          <cell r="AE15">
            <v>2053.6802845789121</v>
          </cell>
          <cell r="AF15">
            <v>2002.8413109159296</v>
          </cell>
          <cell r="AG15">
            <v>1953.5286184928068</v>
          </cell>
          <cell r="AH15">
            <v>1905.6939644258352</v>
          </cell>
          <cell r="AI15">
            <v>1859.2906487489117</v>
          </cell>
          <cell r="AJ15">
            <v>1814.2734649396814</v>
          </cell>
          <cell r="AK15">
            <v>1770.5986520329645</v>
          </cell>
          <cell r="AL15">
            <v>1728.2238482705297</v>
          </cell>
          <cell r="AM15">
            <v>1687.1080462379216</v>
          </cell>
          <cell r="AN15">
            <v>1647.2115494406244</v>
          </cell>
        </row>
        <row r="16">
          <cell r="A16" t="str">
            <v>RC3OfOTRG22</v>
          </cell>
          <cell r="B16" t="str">
            <v>RD</v>
          </cell>
          <cell r="C16" t="str">
            <v>Constant</v>
          </cell>
          <cell r="D16">
            <v>30</v>
          </cell>
          <cell r="E16" t="str">
            <v>OffShoreWind</v>
          </cell>
          <cell r="F16" t="str">
            <v>OTRG2</v>
          </cell>
          <cell r="G16">
            <v>3889.9442283960366</v>
          </cell>
          <cell r="H16">
            <v>3889.9442283960366</v>
          </cell>
          <cell r="I16">
            <v>3889.9442283960366</v>
          </cell>
          <cell r="J16">
            <v>3889.9442283960366</v>
          </cell>
          <cell r="K16">
            <v>3889.9442283960366</v>
          </cell>
          <cell r="L16">
            <v>3889.9442283960366</v>
          </cell>
          <cell r="M16">
            <v>3889.9442283960366</v>
          </cell>
          <cell r="N16">
            <v>3889.9442283960366</v>
          </cell>
          <cell r="O16">
            <v>3889.9442283960366</v>
          </cell>
          <cell r="P16">
            <v>3889.9442283960366</v>
          </cell>
          <cell r="Q16">
            <v>3889.9442283960366</v>
          </cell>
          <cell r="R16">
            <v>3889.9442283960366</v>
          </cell>
          <cell r="S16">
            <v>3889.9442283960366</v>
          </cell>
          <cell r="T16">
            <v>3889.9442283960366</v>
          </cell>
          <cell r="U16">
            <v>3889.9442283960366</v>
          </cell>
          <cell r="V16">
            <v>3889.9442283960366</v>
          </cell>
          <cell r="W16">
            <v>3889.9442283960366</v>
          </cell>
          <cell r="X16">
            <v>3889.9442283960366</v>
          </cell>
          <cell r="Y16">
            <v>3889.9442283960366</v>
          </cell>
          <cell r="Z16">
            <v>3889.9442283960366</v>
          </cell>
          <cell r="AA16">
            <v>3889.9442283960366</v>
          </cell>
          <cell r="AB16">
            <v>3889.9442283960366</v>
          </cell>
          <cell r="AC16">
            <v>3889.9442283960366</v>
          </cell>
          <cell r="AD16">
            <v>3889.9442283960366</v>
          </cell>
          <cell r="AE16">
            <v>3889.9442283960366</v>
          </cell>
          <cell r="AF16">
            <v>3889.9442283960366</v>
          </cell>
          <cell r="AG16">
            <v>3889.9442283960366</v>
          </cell>
          <cell r="AH16">
            <v>3889.9442283960366</v>
          </cell>
          <cell r="AI16">
            <v>3889.9442283960366</v>
          </cell>
          <cell r="AJ16">
            <v>3889.9442283960366</v>
          </cell>
          <cell r="AK16">
            <v>3889.9442283960366</v>
          </cell>
          <cell r="AL16">
            <v>3889.9442283960366</v>
          </cell>
          <cell r="AM16">
            <v>3889.9442283960366</v>
          </cell>
          <cell r="AN16">
            <v>3889.9442283960366</v>
          </cell>
        </row>
        <row r="17">
          <cell r="A17" t="str">
            <v>RL3OfOTRG33</v>
          </cell>
          <cell r="B17" t="str">
            <v>RD</v>
          </cell>
          <cell r="C17" t="str">
            <v>Low</v>
          </cell>
          <cell r="D17">
            <v>30</v>
          </cell>
          <cell r="E17" t="str">
            <v>OffShoreWind</v>
          </cell>
          <cell r="F17" t="str">
            <v>OTRG3</v>
          </cell>
          <cell r="G17">
            <v>3991.2154237436198</v>
          </cell>
          <cell r="H17">
            <v>3104.8656817354386</v>
          </cell>
          <cell r="I17">
            <v>3019.486111409582</v>
          </cell>
          <cell r="J17">
            <v>2936.746818853449</v>
          </cell>
          <cell r="K17">
            <v>2856.5637755857688</v>
          </cell>
          <cell r="L17">
            <v>2778.855644614644</v>
          </cell>
          <cell r="M17">
            <v>2703.5436941061262</v>
          </cell>
          <cell r="N17">
            <v>2630.5517138227865</v>
          </cell>
          <cell r="O17">
            <v>2559.8059342433908</v>
          </cell>
          <cell r="P17">
            <v>2491.2349482776472</v>
          </cell>
          <cell r="Q17">
            <v>2424.7696354927584</v>
          </cell>
          <cell r="R17">
            <v>2360.3430887711911</v>
          </cell>
          <cell r="S17">
            <v>2297.8905433216282</v>
          </cell>
          <cell r="T17">
            <v>2237.3493079676168</v>
          </cell>
          <cell r="U17">
            <v>2178.6586986408188</v>
          </cell>
          <cell r="V17">
            <v>2121.7599740081214</v>
          </cell>
          <cell r="W17">
            <v>2066.5962731641357</v>
          </cell>
          <cell r="X17">
            <v>2013.1125553228242</v>
          </cell>
          <cell r="Y17">
            <v>1961.2555414440876</v>
          </cell>
          <cell r="Z17">
            <v>1910.9736577332469</v>
          </cell>
          <cell r="AA17">
            <v>1862.2169809533029</v>
          </cell>
          <cell r="AB17">
            <v>1814.9371854918243</v>
          </cell>
          <cell r="AC17">
            <v>1769.0874921261454</v>
          </cell>
          <cell r="AD17">
            <v>1724.6226184323982</v>
          </cell>
          <cell r="AE17">
            <v>1681.4987307856138</v>
          </cell>
          <cell r="AF17">
            <v>1639.6733978998525</v>
          </cell>
          <cell r="AG17">
            <v>1599.105545858944</v>
          </cell>
          <cell r="AH17">
            <v>1559.7554145900042</v>
          </cell>
          <cell r="AI17">
            <v>1521.5845157334411</v>
          </cell>
          <cell r="AJ17">
            <v>1484.5555918646351</v>
          </cell>
          <cell r="AK17">
            <v>1448.6325770239193</v>
          </cell>
          <cell r="AL17">
            <v>1413.7805585128906</v>
          </cell>
          <cell r="AM17">
            <v>1379.9657399164103</v>
          </cell>
          <cell r="AN17">
            <v>1347.1554053109639</v>
          </cell>
        </row>
        <row r="18">
          <cell r="A18" t="str">
            <v>RM3OfOTRG33</v>
          </cell>
          <cell r="B18" t="str">
            <v>RD</v>
          </cell>
          <cell r="C18" t="str">
            <v>Mid</v>
          </cell>
          <cell r="D18">
            <v>30</v>
          </cell>
          <cell r="E18" t="str">
            <v>OffShoreWind</v>
          </cell>
          <cell r="F18" t="str">
            <v>OTRG3</v>
          </cell>
          <cell r="G18">
            <v>3991.2154237436198</v>
          </cell>
          <cell r="H18">
            <v>3881.0821021692982</v>
          </cell>
          <cell r="I18">
            <v>3774.357639261978</v>
          </cell>
          <cell r="J18">
            <v>3670.9335235668109</v>
          </cell>
          <cell r="K18">
            <v>3570.7047194822112</v>
          </cell>
          <cell r="L18">
            <v>3473.5695557683048</v>
          </cell>
          <cell r="M18">
            <v>3379.4296176326575</v>
          </cell>
          <cell r="N18">
            <v>3288.1896422784835</v>
          </cell>
          <cell r="O18">
            <v>3199.7574178042382</v>
          </cell>
          <cell r="P18">
            <v>3114.0436853470583</v>
          </cell>
          <cell r="Q18">
            <v>3030.9620443659478</v>
          </cell>
          <cell r="R18">
            <v>2950.4288609639889</v>
          </cell>
          <cell r="S18">
            <v>2872.3631791520352</v>
          </cell>
          <cell r="T18">
            <v>2796.6866349595207</v>
          </cell>
          <cell r="U18">
            <v>2723.3233733010238</v>
          </cell>
          <cell r="V18">
            <v>2652.1999675101515</v>
          </cell>
          <cell r="W18">
            <v>2583.2453414551696</v>
          </cell>
          <cell r="X18">
            <v>2516.3906941535301</v>
          </cell>
          <cell r="Y18">
            <v>2451.5694268051093</v>
          </cell>
          <cell r="Z18">
            <v>2388.7170721665589</v>
          </cell>
          <cell r="AA18">
            <v>2327.7712261916286</v>
          </cell>
          <cell r="AB18">
            <v>2268.6714818647802</v>
          </cell>
          <cell r="AC18">
            <v>2211.3593651576812</v>
          </cell>
          <cell r="AD18">
            <v>2155.7782730404974</v>
          </cell>
          <cell r="AE18">
            <v>2101.873413482017</v>
          </cell>
          <cell r="AF18">
            <v>2049.5917473748159</v>
          </cell>
          <cell r="AG18">
            <v>1998.8819323236798</v>
          </cell>
          <cell r="AH18">
            <v>1949.694268237505</v>
          </cell>
          <cell r="AI18">
            <v>1901.9806446668013</v>
          </cell>
          <cell r="AJ18">
            <v>1855.6944898307936</v>
          </cell>
          <cell r="AK18">
            <v>1810.7907212798989</v>
          </cell>
          <cell r="AL18">
            <v>1767.2256981411133</v>
          </cell>
          <cell r="AM18">
            <v>1724.9571748955127</v>
          </cell>
          <cell r="AN18">
            <v>1683.9442566387049</v>
          </cell>
        </row>
        <row r="19">
          <cell r="A19" t="str">
            <v>RC3OfOTRG33</v>
          </cell>
          <cell r="B19" t="str">
            <v>RD</v>
          </cell>
          <cell r="C19" t="str">
            <v>Constant</v>
          </cell>
          <cell r="D19">
            <v>30</v>
          </cell>
          <cell r="E19" t="str">
            <v>OffShoreWind</v>
          </cell>
          <cell r="F19" t="str">
            <v>OTRG3</v>
          </cell>
          <cell r="G19">
            <v>3991.2154237436198</v>
          </cell>
          <cell r="H19">
            <v>3991.2154237436198</v>
          </cell>
          <cell r="I19">
            <v>3991.2154237436198</v>
          </cell>
          <cell r="J19">
            <v>3991.2154237436198</v>
          </cell>
          <cell r="K19">
            <v>3991.2154237436198</v>
          </cell>
          <cell r="L19">
            <v>3991.2154237436198</v>
          </cell>
          <cell r="M19">
            <v>3991.2154237436198</v>
          </cell>
          <cell r="N19">
            <v>3991.2154237436198</v>
          </cell>
          <cell r="O19">
            <v>3991.2154237436198</v>
          </cell>
          <cell r="P19">
            <v>3991.2154237436198</v>
          </cell>
          <cell r="Q19">
            <v>3991.2154237436198</v>
          </cell>
          <cell r="R19">
            <v>3991.2154237436198</v>
          </cell>
          <cell r="S19">
            <v>3991.2154237436198</v>
          </cell>
          <cell r="T19">
            <v>3991.2154237436198</v>
          </cell>
          <cell r="U19">
            <v>3991.2154237436198</v>
          </cell>
          <cell r="V19">
            <v>3991.2154237436198</v>
          </cell>
          <cell r="W19">
            <v>3991.2154237436198</v>
          </cell>
          <cell r="X19">
            <v>3991.2154237436198</v>
          </cell>
          <cell r="Y19">
            <v>3991.2154237436198</v>
          </cell>
          <cell r="Z19">
            <v>3991.2154237436198</v>
          </cell>
          <cell r="AA19">
            <v>3991.2154237436198</v>
          </cell>
          <cell r="AB19">
            <v>3991.2154237436198</v>
          </cell>
          <cell r="AC19">
            <v>3991.2154237436198</v>
          </cell>
          <cell r="AD19">
            <v>3991.2154237436198</v>
          </cell>
          <cell r="AE19">
            <v>3991.2154237436198</v>
          </cell>
          <cell r="AF19">
            <v>3991.2154237436198</v>
          </cell>
          <cell r="AG19">
            <v>3991.2154237436198</v>
          </cell>
          <cell r="AH19">
            <v>3991.2154237436198</v>
          </cell>
          <cell r="AI19">
            <v>3991.2154237436198</v>
          </cell>
          <cell r="AJ19">
            <v>3991.2154237436198</v>
          </cell>
          <cell r="AK19">
            <v>3991.2154237436198</v>
          </cell>
          <cell r="AL19">
            <v>3991.2154237436198</v>
          </cell>
          <cell r="AM19">
            <v>3991.2154237436198</v>
          </cell>
          <cell r="AN19">
            <v>3991.2154237436198</v>
          </cell>
        </row>
        <row r="20">
          <cell r="A20" t="str">
            <v>RL3OfOTRG44</v>
          </cell>
          <cell r="B20" t="str">
            <v>RD</v>
          </cell>
          <cell r="C20" t="str">
            <v>Low</v>
          </cell>
          <cell r="D20">
            <v>30</v>
          </cell>
          <cell r="E20" t="str">
            <v>OffShoreWind</v>
          </cell>
          <cell r="F20" t="str">
            <v>OTRG4</v>
          </cell>
          <cell r="G20">
            <v>4458.611850168134</v>
          </cell>
          <cell r="H20">
            <v>3470.509516253926</v>
          </cell>
          <cell r="I20">
            <v>3377.0961309558511</v>
          </cell>
          <cell r="J20">
            <v>3286.5550114650332</v>
          </cell>
          <cell r="K20">
            <v>3198.7948652021714</v>
          </cell>
          <cell r="L20">
            <v>3113.7273229139287</v>
          </cell>
          <cell r="M20">
            <v>3031.266844911047</v>
          </cell>
          <cell r="N20">
            <v>2951.3306303148102</v>
          </cell>
          <cell r="O20">
            <v>2873.8385292153416</v>
          </cell>
          <cell r="P20">
            <v>2798.7129576482916</v>
          </cell>
          <cell r="Q20">
            <v>2725.8788152994803</v>
          </cell>
          <cell r="R20">
            <v>2655.2634058499743</v>
          </cell>
          <cell r="S20">
            <v>2586.7963598768524</v>
          </cell>
          <cell r="T20">
            <v>2520.409560227673</v>
          </cell>
          <cell r="U20">
            <v>2456.0370697892604</v>
          </cell>
          <cell r="V20">
            <v>2393.6150615739821</v>
          </cell>
          <cell r="W20">
            <v>2333.0817510491561</v>
          </cell>
          <cell r="X20">
            <v>2274.3773306376124</v>
          </cell>
          <cell r="Y20">
            <v>2217.443906319741</v>
          </cell>
          <cell r="Z20">
            <v>2162.2254362696017</v>
          </cell>
          <cell r="AA20">
            <v>2108.6676714598093</v>
          </cell>
          <cell r="AB20">
            <v>2056.7180981720521</v>
          </cell>
          <cell r="AC20">
            <v>2006.3258823520634</v>
          </cell>
          <cell r="AD20">
            <v>1957.4418157498922</v>
          </cell>
          <cell r="AE20">
            <v>1910.0182637881671</v>
          </cell>
          <cell r="AF20">
            <v>1864.0091151029146</v>
          </cell>
          <cell r="AG20">
            <v>1819.3697327032703</v>
          </cell>
          <cell r="AH20">
            <v>1776.0569066981225</v>
          </cell>
          <cell r="AI20">
            <v>1734.0288085394268</v>
          </cell>
          <cell r="AJ20">
            <v>1693.2449467335139</v>
          </cell>
          <cell r="AK20">
            <v>1653.6661239732916</v>
          </cell>
          <cell r="AL20">
            <v>1615.2543956457489</v>
          </cell>
          <cell r="AM20">
            <v>1577.973029670633</v>
          </cell>
          <cell r="AN20">
            <v>1541.7864676275849</v>
          </cell>
        </row>
        <row r="21">
          <cell r="A21" t="str">
            <v>RM3OfOTRG44</v>
          </cell>
          <cell r="B21" t="str">
            <v>RD</v>
          </cell>
          <cell r="C21" t="str">
            <v>Mid</v>
          </cell>
          <cell r="D21">
            <v>30</v>
          </cell>
          <cell r="E21" t="str">
            <v>OffShoreWind</v>
          </cell>
          <cell r="F21" t="str">
            <v>OTRG4</v>
          </cell>
          <cell r="G21">
            <v>4458.611850168134</v>
          </cell>
          <cell r="H21">
            <v>4338.1368953174069</v>
          </cell>
          <cell r="I21">
            <v>4221.3701636948135</v>
          </cell>
          <cell r="J21">
            <v>4108.1937643312922</v>
          </cell>
          <cell r="K21">
            <v>3998.4935815027143</v>
          </cell>
          <cell r="L21">
            <v>3892.1591536424112</v>
          </cell>
          <cell r="M21">
            <v>3789.0835561388089</v>
          </cell>
          <cell r="N21">
            <v>3689.1632878935129</v>
          </cell>
          <cell r="O21">
            <v>3592.2981615191766</v>
          </cell>
          <cell r="P21">
            <v>3498.391197060364</v>
          </cell>
          <cell r="Q21">
            <v>3407.3485191243508</v>
          </cell>
          <cell r="R21">
            <v>3319.0792573124681</v>
          </cell>
          <cell r="S21">
            <v>3233.4954498460652</v>
          </cell>
          <cell r="T21">
            <v>3150.511950284591</v>
          </cell>
          <cell r="U21">
            <v>3070.0463372365753</v>
          </cell>
          <cell r="V21">
            <v>2992.0188269674773</v>
          </cell>
          <cell r="W21">
            <v>2916.3521888114446</v>
          </cell>
          <cell r="X21">
            <v>2842.9716632970144</v>
          </cell>
          <cell r="Y21">
            <v>2771.8048828996762</v>
          </cell>
          <cell r="Z21">
            <v>2702.7817953370022</v>
          </cell>
          <cell r="AA21">
            <v>2635.8345893247615</v>
          </cell>
          <cell r="AB21">
            <v>2570.8976227150647</v>
          </cell>
          <cell r="AC21">
            <v>2507.9073529400794</v>
          </cell>
          <cell r="AD21">
            <v>2446.8022696873654</v>
          </cell>
          <cell r="AE21">
            <v>2387.5228297352087</v>
          </cell>
          <cell r="AF21">
            <v>2330.0113938786435</v>
          </cell>
          <cell r="AG21">
            <v>2274.2121658790875</v>
          </cell>
          <cell r="AH21">
            <v>2220.0711333726531</v>
          </cell>
          <cell r="AI21">
            <v>2167.5360106742833</v>
          </cell>
          <cell r="AJ21">
            <v>2116.5561834168921</v>
          </cell>
          <cell r="AK21">
            <v>2067.0826549666144</v>
          </cell>
          <cell r="AL21">
            <v>2019.0679945571858</v>
          </cell>
          <cell r="AM21">
            <v>1972.4662870882908</v>
          </cell>
          <cell r="AN21">
            <v>1927.2330845344809</v>
          </cell>
        </row>
        <row r="22">
          <cell r="A22" t="str">
            <v>RC3OfOTRG44</v>
          </cell>
          <cell r="B22" t="str">
            <v>RD</v>
          </cell>
          <cell r="C22" t="str">
            <v>Constant</v>
          </cell>
          <cell r="D22">
            <v>30</v>
          </cell>
          <cell r="E22" t="str">
            <v>OffShoreWind</v>
          </cell>
          <cell r="F22" t="str">
            <v>OTRG4</v>
          </cell>
          <cell r="G22">
            <v>4458.611850168134</v>
          </cell>
          <cell r="H22">
            <v>4458.611850168134</v>
          </cell>
          <cell r="I22">
            <v>4458.611850168134</v>
          </cell>
          <cell r="J22">
            <v>4458.611850168134</v>
          </cell>
          <cell r="K22">
            <v>4458.611850168134</v>
          </cell>
          <cell r="L22">
            <v>4458.611850168134</v>
          </cell>
          <cell r="M22">
            <v>4458.611850168134</v>
          </cell>
          <cell r="N22">
            <v>4458.611850168134</v>
          </cell>
          <cell r="O22">
            <v>4458.611850168134</v>
          </cell>
          <cell r="P22">
            <v>4458.611850168134</v>
          </cell>
          <cell r="Q22">
            <v>4458.611850168134</v>
          </cell>
          <cell r="R22">
            <v>4458.611850168134</v>
          </cell>
          <cell r="S22">
            <v>4458.611850168134</v>
          </cell>
          <cell r="T22">
            <v>4458.611850168134</v>
          </cell>
          <cell r="U22">
            <v>4458.611850168134</v>
          </cell>
          <cell r="V22">
            <v>4458.611850168134</v>
          </cell>
          <cell r="W22">
            <v>4458.611850168134</v>
          </cell>
          <cell r="X22">
            <v>4458.611850168134</v>
          </cell>
          <cell r="Y22">
            <v>4458.611850168134</v>
          </cell>
          <cell r="Z22">
            <v>4458.611850168134</v>
          </cell>
          <cell r="AA22">
            <v>4458.611850168134</v>
          </cell>
          <cell r="AB22">
            <v>4458.611850168134</v>
          </cell>
          <cell r="AC22">
            <v>4458.611850168134</v>
          </cell>
          <cell r="AD22">
            <v>4458.611850168134</v>
          </cell>
          <cell r="AE22">
            <v>4458.611850168134</v>
          </cell>
          <cell r="AF22">
            <v>4458.611850168134</v>
          </cell>
          <cell r="AG22">
            <v>4458.611850168134</v>
          </cell>
          <cell r="AH22">
            <v>4458.611850168134</v>
          </cell>
          <cell r="AI22">
            <v>4458.611850168134</v>
          </cell>
          <cell r="AJ22">
            <v>4458.611850168134</v>
          </cell>
          <cell r="AK22">
            <v>4458.611850168134</v>
          </cell>
          <cell r="AL22">
            <v>4458.611850168134</v>
          </cell>
          <cell r="AM22">
            <v>4458.611850168134</v>
          </cell>
          <cell r="AN22">
            <v>4458.611850168134</v>
          </cell>
        </row>
        <row r="23">
          <cell r="A23" t="str">
            <v>RL3OfOTRG55</v>
          </cell>
          <cell r="B23" t="str">
            <v>RD</v>
          </cell>
          <cell r="C23" t="str">
            <v>Low</v>
          </cell>
          <cell r="D23">
            <v>30</v>
          </cell>
          <cell r="E23" t="str">
            <v>OffShoreWind</v>
          </cell>
          <cell r="F23" t="str">
            <v>OTRG5</v>
          </cell>
          <cell r="G23">
            <v>4267.8235468770326</v>
          </cell>
          <cell r="H23">
            <v>3314.4270644983462</v>
          </cell>
          <cell r="I23">
            <v>3217.7308746798262</v>
          </cell>
          <cell r="J23">
            <v>3124.0701259392245</v>
          </cell>
          <cell r="K23">
            <v>3033.3478862526099</v>
          </cell>
          <cell r="L23">
            <v>2945.4703306960751</v>
          </cell>
          <cell r="M23">
            <v>2860.3466417672284</v>
          </cell>
          <cell r="N23">
            <v>2777.8889129050349</v>
          </cell>
          <cell r="O23">
            <v>2698.0120551053792</v>
          </cell>
          <cell r="P23">
            <v>2620.6337065330149</v>
          </cell>
          <cell r="Q23">
            <v>2545.6741450337399</v>
          </cell>
          <cell r="R23">
            <v>2473.0562034537675</v>
          </cell>
          <cell r="S23">
            <v>2402.7051876761757</v>
          </cell>
          <cell r="T23">
            <v>2334.5487972872779</v>
          </cell>
          <cell r="U23">
            <v>2268.5170487885252</v>
          </cell>
          <cell r="V23">
            <v>2204.5422012722388</v>
          </cell>
          <cell r="W23">
            <v>2142.5586844821405</v>
          </cell>
          <cell r="X23">
            <v>2082.503029182134</v>
          </cell>
          <cell r="Y23">
            <v>2024.3137997592958</v>
          </cell>
          <cell r="Z23">
            <v>1967.931528989355</v>
          </cell>
          <cell r="AA23">
            <v>1913.2986548952997</v>
          </cell>
          <cell r="AB23">
            <v>1860.3594596319338</v>
          </cell>
          <cell r="AC23">
            <v>1809.0600103313702</v>
          </cell>
          <cell r="AD23">
            <v>1759.3481018465545</v>
          </cell>
          <cell r="AE23">
            <v>1711.1732013319015</v>
          </cell>
          <cell r="AF23">
            <v>1664.4863946020996</v>
          </cell>
          <cell r="AG23">
            <v>1619.2403342120328</v>
          </cell>
          <cell r="AH23">
            <v>1575.3891892025824</v>
          </cell>
          <cell r="AI23">
            <v>1532.8885964588626</v>
          </cell>
          <cell r="AJ23">
            <v>1491.6956136291496</v>
          </cell>
          <cell r="AK23">
            <v>1451.7686735544182</v>
          </cell>
          <cell r="AL23">
            <v>1413.0675401600247</v>
          </cell>
          <cell r="AM23">
            <v>1375.5532657626129</v>
          </cell>
          <cell r="AN23">
            <v>1339.1881497468326</v>
          </cell>
        </row>
        <row r="24">
          <cell r="A24" t="str">
            <v>RM3OfOTRG55</v>
          </cell>
          <cell r="B24" t="str">
            <v>RD</v>
          </cell>
          <cell r="C24" t="str">
            <v>Mid</v>
          </cell>
          <cell r="D24">
            <v>30</v>
          </cell>
          <cell r="E24" t="str">
            <v>OffShoreWind</v>
          </cell>
          <cell r="F24" t="str">
            <v>OTRG5</v>
          </cell>
          <cell r="G24">
            <v>4267.8235468770326</v>
          </cell>
          <cell r="H24">
            <v>4143.0338306229323</v>
          </cell>
          <cell r="I24">
            <v>4022.1635933497828</v>
          </cell>
          <cell r="J24">
            <v>3905.0876574240301</v>
          </cell>
          <cell r="K24">
            <v>3791.6848578157624</v>
          </cell>
          <cell r="L24">
            <v>3681.8379133700937</v>
          </cell>
          <cell r="M24">
            <v>3575.4333022090354</v>
          </cell>
          <cell r="N24">
            <v>3472.3611411312936</v>
          </cell>
          <cell r="O24">
            <v>3372.5150688817239</v>
          </cell>
          <cell r="P24">
            <v>3275.7921331662678</v>
          </cell>
          <cell r="Q24">
            <v>3182.0926812921753</v>
          </cell>
          <cell r="R24">
            <v>3091.3202543172092</v>
          </cell>
          <cell r="S24">
            <v>3003.3814845952197</v>
          </cell>
          <cell r="T24">
            <v>2918.1859966090974</v>
          </cell>
          <cell r="U24">
            <v>2835.6463109856563</v>
          </cell>
          <cell r="V24">
            <v>2755.6777515902982</v>
          </cell>
          <cell r="W24">
            <v>2678.1983556026748</v>
          </cell>
          <cell r="X24">
            <v>2603.1287864776677</v>
          </cell>
          <cell r="Y24">
            <v>2530.3922496991195</v>
          </cell>
          <cell r="Z24">
            <v>2459.9144112366935</v>
          </cell>
          <cell r="AA24">
            <v>2391.6233186191243</v>
          </cell>
          <cell r="AB24">
            <v>2325.4493245399171</v>
          </cell>
          <cell r="AC24">
            <v>2261.3250129142125</v>
          </cell>
          <cell r="AD24">
            <v>2199.1851273081929</v>
          </cell>
          <cell r="AE24">
            <v>2138.9665016648764</v>
          </cell>
          <cell r="AF24">
            <v>2080.6079932526245</v>
          </cell>
          <cell r="AG24">
            <v>2024.0504177650407</v>
          </cell>
          <cell r="AH24">
            <v>1969.2364865032275</v>
          </cell>
          <cell r="AI24">
            <v>1916.1107455735782</v>
          </cell>
          <cell r="AJ24">
            <v>1864.6195170364367</v>
          </cell>
          <cell r="AK24">
            <v>1814.7108419430226</v>
          </cell>
          <cell r="AL24">
            <v>1766.3344252000306</v>
          </cell>
          <cell r="AM24">
            <v>1719.4415822032661</v>
          </cell>
          <cell r="AN24">
            <v>1673.9851871835406</v>
          </cell>
        </row>
        <row r="25">
          <cell r="A25" t="str">
            <v>RC3OfOTRG55</v>
          </cell>
          <cell r="B25" t="str">
            <v>RD</v>
          </cell>
          <cell r="C25" t="str">
            <v>Constant</v>
          </cell>
          <cell r="D25">
            <v>30</v>
          </cell>
          <cell r="E25" t="str">
            <v>OffShoreWind</v>
          </cell>
          <cell r="F25" t="str">
            <v>OTRG5</v>
          </cell>
          <cell r="G25">
            <v>4267.8235468770326</v>
          </cell>
          <cell r="H25">
            <v>4267.8235468770326</v>
          </cell>
          <cell r="I25">
            <v>4267.8235468770326</v>
          </cell>
          <cell r="J25">
            <v>4267.8235468770326</v>
          </cell>
          <cell r="K25">
            <v>4267.8235468770326</v>
          </cell>
          <cell r="L25">
            <v>4267.8235468770326</v>
          </cell>
          <cell r="M25">
            <v>4267.8235468770326</v>
          </cell>
          <cell r="N25">
            <v>4267.8235468770326</v>
          </cell>
          <cell r="O25">
            <v>4267.8235468770326</v>
          </cell>
          <cell r="P25">
            <v>4267.8235468770326</v>
          </cell>
          <cell r="Q25">
            <v>4267.8235468770326</v>
          </cell>
          <cell r="R25">
            <v>4267.8235468770326</v>
          </cell>
          <cell r="S25">
            <v>4267.8235468770326</v>
          </cell>
          <cell r="T25">
            <v>4267.8235468770326</v>
          </cell>
          <cell r="U25">
            <v>4267.8235468770326</v>
          </cell>
          <cell r="V25">
            <v>4267.8235468770326</v>
          </cell>
          <cell r="W25">
            <v>4267.8235468770326</v>
          </cell>
          <cell r="X25">
            <v>4267.8235468770326</v>
          </cell>
          <cell r="Y25">
            <v>4267.8235468770326</v>
          </cell>
          <cell r="Z25">
            <v>4267.8235468770326</v>
          </cell>
          <cell r="AA25">
            <v>4267.8235468770326</v>
          </cell>
          <cell r="AB25">
            <v>4267.8235468770326</v>
          </cell>
          <cell r="AC25">
            <v>4267.8235468770326</v>
          </cell>
          <cell r="AD25">
            <v>4267.8235468770326</v>
          </cell>
          <cell r="AE25">
            <v>4267.8235468770326</v>
          </cell>
          <cell r="AF25">
            <v>4267.8235468770326</v>
          </cell>
          <cell r="AG25">
            <v>4267.8235468770326</v>
          </cell>
          <cell r="AH25">
            <v>4267.8235468770326</v>
          </cell>
          <cell r="AI25">
            <v>4267.8235468770326</v>
          </cell>
          <cell r="AJ25">
            <v>4267.8235468770326</v>
          </cell>
          <cell r="AK25">
            <v>4267.8235468770326</v>
          </cell>
          <cell r="AL25">
            <v>4267.8235468770326</v>
          </cell>
          <cell r="AM25">
            <v>4267.8235468770326</v>
          </cell>
          <cell r="AN25">
            <v>4267.8235468770326</v>
          </cell>
        </row>
        <row r="26">
          <cell r="A26" t="str">
            <v>RL3OfOTRG66</v>
          </cell>
          <cell r="B26" t="str">
            <v>RD</v>
          </cell>
          <cell r="C26" t="str">
            <v>Low</v>
          </cell>
          <cell r="D26">
            <v>30</v>
          </cell>
          <cell r="E26" t="str">
            <v>OffShoreWind</v>
          </cell>
          <cell r="F26" t="str">
            <v>OTRG6</v>
          </cell>
          <cell r="G26">
            <v>5532.0294457222126</v>
          </cell>
          <cell r="H26">
            <v>4266.6604876173315</v>
          </cell>
          <cell r="I26">
            <v>4114.1272445128343</v>
          </cell>
          <cell r="J26">
            <v>3967.757941177133</v>
          </cell>
          <cell r="K26">
            <v>3827.2977280558821</v>
          </cell>
          <cell r="L26">
            <v>3692.5023337260054</v>
          </cell>
          <cell r="M26">
            <v>3563.1376255358687</v>
          </cell>
          <cell r="N26">
            <v>3438.9791884961664</v>
          </cell>
          <cell r="O26">
            <v>3319.8119216633936</v>
          </cell>
          <cell r="P26">
            <v>3205.4296512892347</v>
          </cell>
          <cell r="Q26">
            <v>3095.6347600394447</v>
          </cell>
          <cell r="R26">
            <v>2990.2378316146637</v>
          </cell>
          <cell r="S26">
            <v>2889.0573101333898</v>
          </cell>
          <cell r="T26">
            <v>2791.9191736638772</v>
          </cell>
          <cell r="U26">
            <v>2698.6566213172123</v>
          </cell>
          <cell r="V26">
            <v>2609.1097733382485</v>
          </cell>
          <cell r="W26">
            <v>2523.1253836544452</v>
          </cell>
          <cell r="X26">
            <v>2440.5565643651335</v>
          </cell>
          <cell r="Y26">
            <v>2361.2625216751844</v>
          </cell>
          <cell r="Z26">
            <v>2285.1083027976897</v>
          </cell>
          <cell r="AA26">
            <v>2211.9645533699959</v>
          </cell>
          <cell r="AB26">
            <v>2141.7072849463707</v>
          </cell>
          <cell r="AC26">
            <v>2074.2176521487177</v>
          </cell>
          <cell r="AD26">
            <v>2009.3817390741419</v>
          </cell>
          <cell r="AE26">
            <v>1947.0903545748392</v>
          </cell>
          <cell r="AF26">
            <v>1887.2388360417503</v>
          </cell>
          <cell r="AG26">
            <v>1829.7268613387403</v>
          </cell>
          <cell r="AH26">
            <v>1774.4582685487203</v>
          </cell>
          <cell r="AI26">
            <v>1721.3408832072164</v>
          </cell>
          <cell r="AJ26">
            <v>1670.2863527123436</v>
          </cell>
          <cell r="AK26">
            <v>1621.2099876130928</v>
          </cell>
          <cell r="AL26">
            <v>1574.0306094901921</v>
          </cell>
          <cell r="AM26">
            <v>1528.670405155699</v>
          </cell>
          <cell r="AN26">
            <v>1485.0547869088357</v>
          </cell>
        </row>
        <row r="27">
          <cell r="A27" t="str">
            <v>RM3OfOTRG66</v>
          </cell>
          <cell r="B27" t="str">
            <v>RD</v>
          </cell>
          <cell r="C27" t="str">
            <v>Mid</v>
          </cell>
          <cell r="D27">
            <v>30</v>
          </cell>
          <cell r="E27" t="str">
            <v>OffShoreWind</v>
          </cell>
          <cell r="F27" t="str">
            <v>OTRG6</v>
          </cell>
          <cell r="G27">
            <v>5532.0294457222126</v>
          </cell>
          <cell r="H27">
            <v>5333.3256095216648</v>
          </cell>
          <cell r="I27">
            <v>5142.6590556410429</v>
          </cell>
          <cell r="J27">
            <v>4959.6974264714163</v>
          </cell>
          <cell r="K27">
            <v>4784.1221600698527</v>
          </cell>
          <cell r="L27">
            <v>4615.627917157507</v>
          </cell>
          <cell r="M27">
            <v>4453.9220319198357</v>
          </cell>
          <cell r="N27">
            <v>4298.7239856202077</v>
          </cell>
          <cell r="O27">
            <v>4149.7649020792423</v>
          </cell>
          <cell r="P27">
            <v>4006.7870641115433</v>
          </cell>
          <cell r="Q27">
            <v>3869.5434500493056</v>
          </cell>
          <cell r="R27">
            <v>3737.7972895183293</v>
          </cell>
          <cell r="S27">
            <v>3611.3216376667374</v>
          </cell>
          <cell r="T27">
            <v>3489.898967079846</v>
          </cell>
          <cell r="U27">
            <v>3373.3207766465152</v>
          </cell>
          <cell r="V27">
            <v>3261.3872166728106</v>
          </cell>
          <cell r="W27">
            <v>3153.906729568057</v>
          </cell>
          <cell r="X27">
            <v>3050.6957054564173</v>
          </cell>
          <cell r="Y27">
            <v>2951.5781520939813</v>
          </cell>
          <cell r="Z27">
            <v>2856.3853784971125</v>
          </cell>
          <cell r="AA27">
            <v>2764.9556917124951</v>
          </cell>
          <cell r="AB27">
            <v>2677.134106182963</v>
          </cell>
          <cell r="AC27">
            <v>2592.7720651858972</v>
          </cell>
          <cell r="AD27">
            <v>2511.7271738426775</v>
          </cell>
          <cell r="AE27">
            <v>2433.8629432185489</v>
          </cell>
          <cell r="AF27">
            <v>2359.0485450521878</v>
          </cell>
          <cell r="AG27">
            <v>2287.1585766734256</v>
          </cell>
          <cell r="AH27">
            <v>2218.0728356859004</v>
          </cell>
          <cell r="AI27">
            <v>2151.6761040090205</v>
          </cell>
          <cell r="AJ27">
            <v>2087.8579408904293</v>
          </cell>
          <cell r="AK27">
            <v>2026.5124845163659</v>
          </cell>
          <cell r="AL27">
            <v>1967.53826186274</v>
          </cell>
          <cell r="AM27">
            <v>1910.8380064446239</v>
          </cell>
          <cell r="AN27">
            <v>1856.3184836360444</v>
          </cell>
        </row>
        <row r="28">
          <cell r="A28" t="str">
            <v>RC3OfOTRG66</v>
          </cell>
          <cell r="B28" t="str">
            <v>RD</v>
          </cell>
          <cell r="C28" t="str">
            <v>Constant</v>
          </cell>
          <cell r="D28">
            <v>30</v>
          </cell>
          <cell r="E28" t="str">
            <v>OffShoreWind</v>
          </cell>
          <cell r="F28" t="str">
            <v>OTRG6</v>
          </cell>
          <cell r="G28">
            <v>5532.0294457222126</v>
          </cell>
          <cell r="H28">
            <v>5532.0294457222126</v>
          </cell>
          <cell r="I28">
            <v>5532.0294457222126</v>
          </cell>
          <cell r="J28">
            <v>5532.0294457222126</v>
          </cell>
          <cell r="K28">
            <v>5532.0294457222126</v>
          </cell>
          <cell r="L28">
            <v>5532.0294457222126</v>
          </cell>
          <cell r="M28">
            <v>5532.0294457222126</v>
          </cell>
          <cell r="N28">
            <v>5532.0294457222126</v>
          </cell>
          <cell r="O28">
            <v>5532.0294457222126</v>
          </cell>
          <cell r="P28">
            <v>5532.0294457222126</v>
          </cell>
          <cell r="Q28">
            <v>5532.0294457222126</v>
          </cell>
          <cell r="R28">
            <v>5532.0294457222126</v>
          </cell>
          <cell r="S28">
            <v>5532.0294457222126</v>
          </cell>
          <cell r="T28">
            <v>5532.0294457222126</v>
          </cell>
          <cell r="U28">
            <v>5532.0294457222126</v>
          </cell>
          <cell r="V28">
            <v>5532.0294457222126</v>
          </cell>
          <cell r="W28">
            <v>5532.0294457222126</v>
          </cell>
          <cell r="X28">
            <v>5532.0294457222126</v>
          </cell>
          <cell r="Y28">
            <v>5532.0294457222126</v>
          </cell>
          <cell r="Z28">
            <v>5532.0294457222126</v>
          </cell>
          <cell r="AA28">
            <v>5532.0294457222126</v>
          </cell>
          <cell r="AB28">
            <v>5532.0294457222126</v>
          </cell>
          <cell r="AC28">
            <v>5532.0294457222126</v>
          </cell>
          <cell r="AD28">
            <v>5532.0294457222126</v>
          </cell>
          <cell r="AE28">
            <v>5532.0294457222126</v>
          </cell>
          <cell r="AF28">
            <v>5532.0294457222126</v>
          </cell>
          <cell r="AG28">
            <v>5532.0294457222126</v>
          </cell>
          <cell r="AH28">
            <v>5532.0294457222126</v>
          </cell>
          <cell r="AI28">
            <v>5532.0294457222126</v>
          </cell>
          <cell r="AJ28">
            <v>5532.0294457222126</v>
          </cell>
          <cell r="AK28">
            <v>5532.0294457222126</v>
          </cell>
          <cell r="AL28">
            <v>5532.0294457222126</v>
          </cell>
          <cell r="AM28">
            <v>5532.0294457222126</v>
          </cell>
          <cell r="AN28">
            <v>5532.0294457222126</v>
          </cell>
        </row>
        <row r="29">
          <cell r="A29" t="str">
            <v>RL3OfOTRG77</v>
          </cell>
          <cell r="B29" t="str">
            <v>RD</v>
          </cell>
          <cell r="C29" t="str">
            <v>Low</v>
          </cell>
          <cell r="D29">
            <v>30</v>
          </cell>
          <cell r="E29" t="str">
            <v>OffShoreWind</v>
          </cell>
          <cell r="F29" t="str">
            <v>OTRG7</v>
          </cell>
          <cell r="G29">
            <v>5330.1369933108408</v>
          </cell>
          <cell r="H29">
            <v>4109.6338040620258</v>
          </cell>
          <cell r="I29">
            <v>3961.4169366845626</v>
          </cell>
          <cell r="J29">
            <v>3819.2000976478639</v>
          </cell>
          <cell r="K29">
            <v>3682.7351389534756</v>
          </cell>
          <cell r="L29">
            <v>3551.7842130987897</v>
          </cell>
          <cell r="M29">
            <v>3426.119345245042</v>
          </cell>
          <cell r="N29">
            <v>3305.522023157187</v>
          </cell>
          <cell r="O29">
            <v>3189.7828041774187</v>
          </cell>
          <cell r="P29">
            <v>3078.7009385247329</v>
          </cell>
          <cell r="Q29">
            <v>2972.0840082423747</v>
          </cell>
          <cell r="R29">
            <v>2869.7475811431254</v>
          </cell>
          <cell r="S29">
            <v>2771.5148791294473</v>
          </cell>
          <cell r="T29">
            <v>2677.2164602913322</v>
          </cell>
          <cell r="U29">
            <v>2586.6899142095322</v>
          </cell>
          <cell r="V29">
            <v>2499.7795699156304</v>
          </cell>
          <cell r="W29">
            <v>2416.3362159831659</v>
          </cell>
          <cell r="X29">
            <v>2336.2168322459102</v>
          </cell>
          <cell r="Y29">
            <v>2259.2843326602842</v>
          </cell>
          <cell r="Z29">
            <v>2185.4073188490011</v>
          </cell>
          <cell r="AA29">
            <v>2114.4598438822254</v>
          </cell>
          <cell r="AB29">
            <v>2046.3211858709931</v>
          </cell>
          <cell r="AC29">
            <v>1980.8756309652792</v>
          </cell>
          <cell r="AD29">
            <v>1918.0122653660571</v>
          </cell>
          <cell r="AE29">
            <v>1857.6247759768919</v>
          </cell>
          <cell r="AF29">
            <v>1799.6112593361979</v>
          </cell>
          <cell r="AG29">
            <v>1743.8740384861733</v>
          </cell>
          <cell r="AH29">
            <v>1690.3194874487199</v>
          </cell>
          <cell r="AI29">
            <v>1638.857862992362</v>
          </cell>
          <cell r="AJ29">
            <v>1589.4031433872904</v>
          </cell>
          <cell r="AK29">
            <v>1541.8728738582486</v>
          </cell>
          <cell r="AL29">
            <v>1496.1880184570311</v>
          </cell>
          <cell r="AM29">
            <v>1452.2728180879258</v>
          </cell>
          <cell r="AN29">
            <v>1410.054654430505</v>
          </cell>
        </row>
        <row r="30">
          <cell r="A30" t="str">
            <v>RM3OfOTRG77</v>
          </cell>
          <cell r="B30" t="str">
            <v>RD</v>
          </cell>
          <cell r="C30" t="str">
            <v>Mid</v>
          </cell>
          <cell r="D30">
            <v>30</v>
          </cell>
          <cell r="E30" t="str">
            <v>OffShoreWind</v>
          </cell>
          <cell r="F30" t="str">
            <v>OTRG7</v>
          </cell>
          <cell r="G30">
            <v>5330.1369933108408</v>
          </cell>
          <cell r="H30">
            <v>5137.042255077532</v>
          </cell>
          <cell r="I30">
            <v>4951.7711708557035</v>
          </cell>
          <cell r="J30">
            <v>4774.0001220598297</v>
          </cell>
          <cell r="K30">
            <v>4603.4189236918437</v>
          </cell>
          <cell r="L30">
            <v>4439.7302663734872</v>
          </cell>
          <cell r="M30">
            <v>4282.6491815563022</v>
          </cell>
          <cell r="N30">
            <v>4131.9025289464835</v>
          </cell>
          <cell r="O30">
            <v>3987.228505221773</v>
          </cell>
          <cell r="P30">
            <v>3848.3761731559161</v>
          </cell>
          <cell r="Q30">
            <v>3715.1050103029679</v>
          </cell>
          <cell r="R30">
            <v>3587.1844764289067</v>
          </cell>
          <cell r="S30">
            <v>3464.3935989118095</v>
          </cell>
          <cell r="T30">
            <v>3346.5205753641653</v>
          </cell>
          <cell r="U30">
            <v>3233.3623927619151</v>
          </cell>
          <cell r="V30">
            <v>3124.724462394538</v>
          </cell>
          <cell r="W30">
            <v>3020.4202699789571</v>
          </cell>
          <cell r="X30">
            <v>2920.271040307387</v>
          </cell>
          <cell r="Y30">
            <v>2824.1054158253551</v>
          </cell>
          <cell r="Z30">
            <v>2731.7591485612515</v>
          </cell>
          <cell r="AA30">
            <v>2643.0748048527821</v>
          </cell>
          <cell r="AB30">
            <v>2557.9014823387411</v>
          </cell>
          <cell r="AC30">
            <v>2476.094538706599</v>
          </cell>
          <cell r="AD30">
            <v>2397.5153317075715</v>
          </cell>
          <cell r="AE30">
            <v>2322.0309699711147</v>
          </cell>
          <cell r="AF30">
            <v>2249.5140741702471</v>
          </cell>
          <cell r="AG30">
            <v>2179.8425481077165</v>
          </cell>
          <cell r="AH30">
            <v>2112.8993593108999</v>
          </cell>
          <cell r="AI30">
            <v>2048.5723287404526</v>
          </cell>
          <cell r="AJ30">
            <v>1986.7539292341125</v>
          </cell>
          <cell r="AK30">
            <v>1927.3410923228107</v>
          </cell>
          <cell r="AL30">
            <v>1870.2350230712889</v>
          </cell>
          <cell r="AM30">
            <v>1815.3410226099074</v>
          </cell>
          <cell r="AN30">
            <v>1762.5683180381309</v>
          </cell>
        </row>
        <row r="31">
          <cell r="A31" t="str">
            <v>RC3OfOTRG77</v>
          </cell>
          <cell r="B31" t="str">
            <v>RD</v>
          </cell>
          <cell r="C31" t="str">
            <v>Constant</v>
          </cell>
          <cell r="D31">
            <v>30</v>
          </cell>
          <cell r="E31" t="str">
            <v>OffShoreWind</v>
          </cell>
          <cell r="F31" t="str">
            <v>OTRG7</v>
          </cell>
          <cell r="G31">
            <v>5330.1369933108408</v>
          </cell>
          <cell r="H31">
            <v>5330.1369933108408</v>
          </cell>
          <cell r="I31">
            <v>5330.1369933108408</v>
          </cell>
          <cell r="J31">
            <v>5330.1369933108408</v>
          </cell>
          <cell r="K31">
            <v>5330.1369933108408</v>
          </cell>
          <cell r="L31">
            <v>5330.1369933108408</v>
          </cell>
          <cell r="M31">
            <v>5330.1369933108408</v>
          </cell>
          <cell r="N31">
            <v>5330.1369933108408</v>
          </cell>
          <cell r="O31">
            <v>5330.1369933108408</v>
          </cell>
          <cell r="P31">
            <v>5330.1369933108408</v>
          </cell>
          <cell r="Q31">
            <v>5330.1369933108408</v>
          </cell>
          <cell r="R31">
            <v>5330.1369933108408</v>
          </cell>
          <cell r="S31">
            <v>5330.1369933108408</v>
          </cell>
          <cell r="T31">
            <v>5330.1369933108408</v>
          </cell>
          <cell r="U31">
            <v>5330.1369933108408</v>
          </cell>
          <cell r="V31">
            <v>5330.1369933108408</v>
          </cell>
          <cell r="W31">
            <v>5330.1369933108408</v>
          </cell>
          <cell r="X31">
            <v>5330.1369933108408</v>
          </cell>
          <cell r="Y31">
            <v>5330.1369933108408</v>
          </cell>
          <cell r="Z31">
            <v>5330.1369933108408</v>
          </cell>
          <cell r="AA31">
            <v>5330.1369933108408</v>
          </cell>
          <cell r="AB31">
            <v>5330.1369933108408</v>
          </cell>
          <cell r="AC31">
            <v>5330.1369933108408</v>
          </cell>
          <cell r="AD31">
            <v>5330.1369933108408</v>
          </cell>
          <cell r="AE31">
            <v>5330.1369933108408</v>
          </cell>
          <cell r="AF31">
            <v>5330.1369933108408</v>
          </cell>
          <cell r="AG31">
            <v>5330.1369933108408</v>
          </cell>
          <cell r="AH31">
            <v>5330.1369933108408</v>
          </cell>
          <cell r="AI31">
            <v>5330.1369933108408</v>
          </cell>
          <cell r="AJ31">
            <v>5330.1369933108408</v>
          </cell>
          <cell r="AK31">
            <v>5330.1369933108408</v>
          </cell>
          <cell r="AL31">
            <v>5330.1369933108408</v>
          </cell>
          <cell r="AM31">
            <v>5330.1369933108408</v>
          </cell>
          <cell r="AN31">
            <v>5330.1369933108408</v>
          </cell>
        </row>
        <row r="32">
          <cell r="A32" t="str">
            <v>RL3OfOTRG88</v>
          </cell>
          <cell r="B32" t="str">
            <v>RD</v>
          </cell>
          <cell r="C32" t="str">
            <v>Low</v>
          </cell>
          <cell r="D32">
            <v>30</v>
          </cell>
          <cell r="E32" t="str">
            <v>OffShoreWind</v>
          </cell>
          <cell r="F32" t="str">
            <v>OTRG8</v>
          </cell>
          <cell r="G32">
            <v>5350.0182915953828</v>
          </cell>
          <cell r="H32">
            <v>4125.1122513024256</v>
          </cell>
          <cell r="I32">
            <v>3976.4848802206097</v>
          </cell>
          <cell r="J32">
            <v>3833.8729682672388</v>
          </cell>
          <cell r="K32">
            <v>3697.0277377567963</v>
          </cell>
          <cell r="L32">
            <v>3565.7107375780706</v>
          </cell>
          <cell r="M32">
            <v>3439.6934142793934</v>
          </cell>
          <cell r="N32">
            <v>3318.7567009707373</v>
          </cell>
          <cell r="O32">
            <v>3202.6906233025588</v>
          </cell>
          <cell r="P32">
            <v>3091.2939218120014</v>
          </cell>
          <cell r="Q32">
            <v>2984.3736899565802</v>
          </cell>
          <cell r="R32">
            <v>2881.7450271836669</v>
          </cell>
          <cell r="S32">
            <v>2783.2307064111978</v>
          </cell>
          <cell r="T32">
            <v>2688.6608553209644</v>
          </cell>
          <cell r="U32">
            <v>2597.8726508906998</v>
          </cell>
          <cell r="V32">
            <v>2510.7100266150305</v>
          </cell>
          <cell r="W32">
            <v>2427.0233918881881</v>
          </cell>
          <cell r="X32">
            <v>2346.6693630432951</v>
          </cell>
          <cell r="Y32">
            <v>2269.5105055639924</v>
          </cell>
          <cell r="Z32">
            <v>2195.41508700432</v>
          </cell>
          <cell r="AA32">
            <v>2124.2568401720291</v>
          </cell>
          <cell r="AB32">
            <v>2055.9147361489786</v>
          </cell>
          <cell r="AC32">
            <v>1990.2727667399861</v>
          </cell>
          <cell r="AD32">
            <v>1927.219735958475</v>
          </cell>
          <cell r="AE32">
            <v>1866.6490601735254</v>
          </cell>
          <cell r="AF32">
            <v>1808.4585765585407</v>
          </cell>
          <cell r="AG32">
            <v>1752.5503594966797</v>
          </cell>
          <cell r="AH32">
            <v>1698.8305446125191</v>
          </cell>
          <cell r="AI32">
            <v>1647.2091601131749</v>
          </cell>
          <cell r="AJ32">
            <v>1597.5999651352245</v>
          </cell>
          <cell r="AK32">
            <v>1549.9202948064269</v>
          </cell>
          <cell r="AL32">
            <v>1504.0909117432982</v>
          </cell>
          <cell r="AM32">
            <v>1460.0358637172046</v>
          </cell>
          <cell r="AN32">
            <v>1417.6823472327251</v>
          </cell>
        </row>
        <row r="33">
          <cell r="A33" t="str">
            <v>RM3OfOTRG88</v>
          </cell>
          <cell r="B33" t="str">
            <v>RD</v>
          </cell>
          <cell r="C33" t="str">
            <v>Mid</v>
          </cell>
          <cell r="D33">
            <v>30</v>
          </cell>
          <cell r="E33" t="str">
            <v>OffShoreWind</v>
          </cell>
          <cell r="F33" t="str">
            <v>OTRG8</v>
          </cell>
          <cell r="G33">
            <v>5350.0182915953828</v>
          </cell>
          <cell r="H33">
            <v>5156.3903141280316</v>
          </cell>
          <cell r="I33">
            <v>4970.6061002757624</v>
          </cell>
          <cell r="J33">
            <v>4792.3412103340479</v>
          </cell>
          <cell r="K33">
            <v>4621.284672195995</v>
          </cell>
          <cell r="L33">
            <v>4457.1384219725878</v>
          </cell>
          <cell r="M33">
            <v>4299.6167678492411</v>
          </cell>
          <cell r="N33">
            <v>4148.4458762134218</v>
          </cell>
          <cell r="O33">
            <v>4003.363279128198</v>
          </cell>
          <cell r="P33">
            <v>3864.1174022650016</v>
          </cell>
          <cell r="Q33">
            <v>3730.467112445725</v>
          </cell>
          <cell r="R33">
            <v>3602.181283979583</v>
          </cell>
          <cell r="S33">
            <v>3479.0383830139967</v>
          </cell>
          <cell r="T33">
            <v>3360.826069151205</v>
          </cell>
          <cell r="U33">
            <v>3247.3408136133748</v>
          </cell>
          <cell r="V33">
            <v>3138.387533268788</v>
          </cell>
          <cell r="W33">
            <v>3033.7792398602351</v>
          </cell>
          <cell r="X33">
            <v>2933.3367038041192</v>
          </cell>
          <cell r="Y33">
            <v>2836.8881319549905</v>
          </cell>
          <cell r="Z33">
            <v>2744.2688587553998</v>
          </cell>
          <cell r="AA33">
            <v>2655.3210502150359</v>
          </cell>
          <cell r="AB33">
            <v>2569.893420186223</v>
          </cell>
          <cell r="AC33">
            <v>2487.8409584249821</v>
          </cell>
          <cell r="AD33">
            <v>2409.024669948094</v>
          </cell>
          <cell r="AE33">
            <v>2333.3113252169064</v>
          </cell>
          <cell r="AF33">
            <v>2260.5732206981761</v>
          </cell>
          <cell r="AG33">
            <v>2190.6879493708493</v>
          </cell>
          <cell r="AH33">
            <v>2123.538180765649</v>
          </cell>
          <cell r="AI33">
            <v>2059.0114501414687</v>
          </cell>
          <cell r="AJ33">
            <v>1996.9999564190307</v>
          </cell>
          <cell r="AK33">
            <v>1937.4003685080338</v>
          </cell>
          <cell r="AL33">
            <v>1880.1136396791228</v>
          </cell>
          <cell r="AM33">
            <v>1825.0448296465056</v>
          </cell>
          <cell r="AN33">
            <v>1772.1029340409066</v>
          </cell>
        </row>
        <row r="34">
          <cell r="A34" t="str">
            <v>RC3OfOTRG88</v>
          </cell>
          <cell r="B34" t="str">
            <v>RD</v>
          </cell>
          <cell r="C34" t="str">
            <v>Constant</v>
          </cell>
          <cell r="D34">
            <v>30</v>
          </cell>
          <cell r="E34" t="str">
            <v>OffShoreWind</v>
          </cell>
          <cell r="F34" t="str">
            <v>OTRG8</v>
          </cell>
          <cell r="G34">
            <v>5350.0182915953828</v>
          </cell>
          <cell r="H34">
            <v>5350.0182915953828</v>
          </cell>
          <cell r="I34">
            <v>5350.0182915953828</v>
          </cell>
          <cell r="J34">
            <v>5350.0182915953828</v>
          </cell>
          <cell r="K34">
            <v>5350.0182915953828</v>
          </cell>
          <cell r="L34">
            <v>5350.0182915953828</v>
          </cell>
          <cell r="M34">
            <v>5350.0182915953828</v>
          </cell>
          <cell r="N34">
            <v>5350.0182915953828</v>
          </cell>
          <cell r="O34">
            <v>5350.0182915953828</v>
          </cell>
          <cell r="P34">
            <v>5350.0182915953828</v>
          </cell>
          <cell r="Q34">
            <v>5350.0182915953828</v>
          </cell>
          <cell r="R34">
            <v>5350.0182915953828</v>
          </cell>
          <cell r="S34">
            <v>5350.0182915953828</v>
          </cell>
          <cell r="T34">
            <v>5350.0182915953828</v>
          </cell>
          <cell r="U34">
            <v>5350.0182915953828</v>
          </cell>
          <cell r="V34">
            <v>5350.0182915953828</v>
          </cell>
          <cell r="W34">
            <v>5350.0182915953828</v>
          </cell>
          <cell r="X34">
            <v>5350.0182915953828</v>
          </cell>
          <cell r="Y34">
            <v>5350.0182915953828</v>
          </cell>
          <cell r="Z34">
            <v>5350.0182915953828</v>
          </cell>
          <cell r="AA34">
            <v>5350.0182915953828</v>
          </cell>
          <cell r="AB34">
            <v>5350.0182915953828</v>
          </cell>
          <cell r="AC34">
            <v>5350.0182915953828</v>
          </cell>
          <cell r="AD34">
            <v>5350.0182915953828</v>
          </cell>
          <cell r="AE34">
            <v>5350.0182915953828</v>
          </cell>
          <cell r="AF34">
            <v>5350.0182915953828</v>
          </cell>
          <cell r="AG34">
            <v>5350.0182915953828</v>
          </cell>
          <cell r="AH34">
            <v>5350.0182915953828</v>
          </cell>
          <cell r="AI34">
            <v>5350.0182915953828</v>
          </cell>
          <cell r="AJ34">
            <v>5350.0182915953828</v>
          </cell>
          <cell r="AK34">
            <v>5350.0182915953828</v>
          </cell>
          <cell r="AL34">
            <v>5350.0182915953828</v>
          </cell>
          <cell r="AM34">
            <v>5350.0182915953828</v>
          </cell>
          <cell r="AN34">
            <v>5350.0182915953828</v>
          </cell>
        </row>
        <row r="35">
          <cell r="A35" t="str">
            <v>RL3OfOTRG99</v>
          </cell>
          <cell r="B35" t="str">
            <v>RD</v>
          </cell>
          <cell r="C35" t="str">
            <v>Low</v>
          </cell>
          <cell r="D35">
            <v>30</v>
          </cell>
          <cell r="E35" t="str">
            <v>OffShoreWind</v>
          </cell>
          <cell r="F35" t="str">
            <v>OTRG9</v>
          </cell>
          <cell r="G35">
            <v>5589.7664548068169</v>
          </cell>
          <cell r="H35">
            <v>4311.003860369583</v>
          </cell>
          <cell r="I35">
            <v>4156.700570126085</v>
          </cell>
          <cell r="J35">
            <v>4008.6342457118612</v>
          </cell>
          <cell r="K35">
            <v>3866.5470075538933</v>
          </cell>
          <cell r="L35">
            <v>3730.1916800537588</v>
          </cell>
          <cell r="M35">
            <v>3599.33134700041</v>
          </cell>
          <cell r="N35">
            <v>3473.7389254508166</v>
          </cell>
          <cell r="O35">
            <v>3353.1967573113093</v>
          </cell>
          <cell r="P35">
            <v>3237.4962178843307</v>
          </cell>
          <cell r="Q35">
            <v>3126.4373406758687</v>
          </cell>
          <cell r="R35">
            <v>3019.8284577880713</v>
          </cell>
          <cell r="S35">
            <v>2917.4858552496671</v>
          </cell>
          <cell r="T35">
            <v>2819.2334426636435</v>
          </cell>
          <cell r="U35">
            <v>2724.9024365774635</v>
          </cell>
          <cell r="V35">
            <v>2634.3310570057811</v>
          </cell>
          <cell r="W35">
            <v>2547.3642365592891</v>
          </cell>
          <cell r="X35">
            <v>2463.8533416560563</v>
          </cell>
          <cell r="Y35">
            <v>2383.655905313437</v>
          </cell>
          <cell r="Z35">
            <v>2306.6353710394951</v>
          </cell>
          <cell r="AA35">
            <v>2232.660847362873</v>
          </cell>
          <cell r="AB35">
            <v>2161.6068725591858</v>
          </cell>
          <cell r="AC35">
            <v>2093.3531891503676</v>
          </cell>
          <cell r="AD35">
            <v>2027.7845277710112</v>
          </cell>
          <cell r="AE35">
            <v>1964.790400012593</v>
          </cell>
          <cell r="AF35">
            <v>1904.264899872639</v>
          </cell>
          <cell r="AG35">
            <v>1846.1065134513924</v>
          </cell>
          <cell r="AH35">
            <v>1790.2179365533632</v>
          </cell>
          <cell r="AI35">
            <v>1736.505899865419</v>
          </cell>
          <cell r="AJ35">
            <v>1684.8810013966568</v>
          </cell>
          <cell r="AK35">
            <v>1635.2575458784306</v>
          </cell>
          <cell r="AL35">
            <v>1587.5533908353887</v>
          </cell>
          <cell r="AM35">
            <v>1541.6897990504226</v>
          </cell>
          <cell r="AN35">
            <v>1497.5912971579144</v>
          </cell>
        </row>
        <row r="36">
          <cell r="A36" t="str">
            <v>RM3OfOTRG99</v>
          </cell>
          <cell r="B36" t="str">
            <v>RD</v>
          </cell>
          <cell r="C36" t="str">
            <v>Mid</v>
          </cell>
          <cell r="D36">
            <v>30</v>
          </cell>
          <cell r="E36" t="str">
            <v>OffShoreWind</v>
          </cell>
          <cell r="F36" t="str">
            <v>OTRG9</v>
          </cell>
          <cell r="G36">
            <v>5589.7664548068169</v>
          </cell>
          <cell r="H36">
            <v>5388.7548254619796</v>
          </cell>
          <cell r="I36">
            <v>5195.8757126576047</v>
          </cell>
          <cell r="J36">
            <v>5010.7928071398264</v>
          </cell>
          <cell r="K36">
            <v>4833.183759442366</v>
          </cell>
          <cell r="L36">
            <v>4662.7396000671979</v>
          </cell>
          <cell r="M36">
            <v>4499.1641837505131</v>
          </cell>
          <cell r="N36">
            <v>4342.1736568135211</v>
          </cell>
          <cell r="O36">
            <v>4191.4959466391365</v>
          </cell>
          <cell r="P36">
            <v>4046.8702723554134</v>
          </cell>
          <cell r="Q36">
            <v>3908.0466758448351</v>
          </cell>
          <cell r="R36">
            <v>3774.7855722350896</v>
          </cell>
          <cell r="S36">
            <v>3646.8573190620841</v>
          </cell>
          <cell r="T36">
            <v>3524.0418033295541</v>
          </cell>
          <cell r="U36">
            <v>3406.1280457218295</v>
          </cell>
          <cell r="V36">
            <v>3292.9138212572266</v>
          </cell>
          <cell r="W36">
            <v>3184.205295699111</v>
          </cell>
          <cell r="X36">
            <v>3079.8166770700705</v>
          </cell>
          <cell r="Y36">
            <v>2979.5698816417957</v>
          </cell>
          <cell r="Z36">
            <v>2883.2942137993682</v>
          </cell>
          <cell r="AA36">
            <v>2790.8260592035908</v>
          </cell>
          <cell r="AB36">
            <v>2702.0085906989825</v>
          </cell>
          <cell r="AC36">
            <v>2616.6914864379596</v>
          </cell>
          <cell r="AD36">
            <v>2534.7306597137635</v>
          </cell>
          <cell r="AE36">
            <v>2455.9880000157409</v>
          </cell>
          <cell r="AF36">
            <v>2380.331124840799</v>
          </cell>
          <cell r="AG36">
            <v>2307.6331418142404</v>
          </cell>
          <cell r="AH36">
            <v>2237.7724206917042</v>
          </cell>
          <cell r="AI36">
            <v>2170.6323748317736</v>
          </cell>
          <cell r="AJ36">
            <v>2106.1012517458207</v>
          </cell>
          <cell r="AK36">
            <v>2044.071932348038</v>
          </cell>
          <cell r="AL36">
            <v>1984.4417385442359</v>
          </cell>
          <cell r="AM36">
            <v>1927.1122488130284</v>
          </cell>
          <cell r="AN36">
            <v>1871.989121447393</v>
          </cell>
        </row>
        <row r="37">
          <cell r="A37" t="str">
            <v>RC3OfOTRG99</v>
          </cell>
          <cell r="B37" t="str">
            <v>RD</v>
          </cell>
          <cell r="C37" t="str">
            <v>Constant</v>
          </cell>
          <cell r="D37">
            <v>30</v>
          </cell>
          <cell r="E37" t="str">
            <v>OffShoreWind</v>
          </cell>
          <cell r="F37" t="str">
            <v>OTRG9</v>
          </cell>
          <cell r="G37">
            <v>5589.7664548068169</v>
          </cell>
          <cell r="H37">
            <v>5589.7664548068169</v>
          </cell>
          <cell r="I37">
            <v>5589.7664548068169</v>
          </cell>
          <cell r="J37">
            <v>5589.7664548068169</v>
          </cell>
          <cell r="K37">
            <v>5589.7664548068169</v>
          </cell>
          <cell r="L37">
            <v>5589.7664548068169</v>
          </cell>
          <cell r="M37">
            <v>5589.7664548068169</v>
          </cell>
          <cell r="N37">
            <v>5589.7664548068169</v>
          </cell>
          <cell r="O37">
            <v>5589.7664548068169</v>
          </cell>
          <cell r="P37">
            <v>5589.7664548068169</v>
          </cell>
          <cell r="Q37">
            <v>5589.7664548068169</v>
          </cell>
          <cell r="R37">
            <v>5589.7664548068169</v>
          </cell>
          <cell r="S37">
            <v>5589.7664548068169</v>
          </cell>
          <cell r="T37">
            <v>5589.7664548068169</v>
          </cell>
          <cell r="U37">
            <v>5589.7664548068169</v>
          </cell>
          <cell r="V37">
            <v>5589.7664548068169</v>
          </cell>
          <cell r="W37">
            <v>5589.7664548068169</v>
          </cell>
          <cell r="X37">
            <v>5589.7664548068169</v>
          </cell>
          <cell r="Y37">
            <v>5589.7664548068169</v>
          </cell>
          <cell r="Z37">
            <v>5589.7664548068169</v>
          </cell>
          <cell r="AA37">
            <v>5589.7664548068169</v>
          </cell>
          <cell r="AB37">
            <v>5589.7664548068169</v>
          </cell>
          <cell r="AC37">
            <v>5589.7664548068169</v>
          </cell>
          <cell r="AD37">
            <v>5589.7664548068169</v>
          </cell>
          <cell r="AE37">
            <v>5589.7664548068169</v>
          </cell>
          <cell r="AF37">
            <v>5589.7664548068169</v>
          </cell>
          <cell r="AG37">
            <v>5589.7664548068169</v>
          </cell>
          <cell r="AH37">
            <v>5589.7664548068169</v>
          </cell>
          <cell r="AI37">
            <v>5589.7664548068169</v>
          </cell>
          <cell r="AJ37">
            <v>5589.7664548068169</v>
          </cell>
          <cell r="AK37">
            <v>5589.7664548068169</v>
          </cell>
          <cell r="AL37">
            <v>5589.7664548068169</v>
          </cell>
          <cell r="AM37">
            <v>5589.7664548068169</v>
          </cell>
          <cell r="AN37">
            <v>5589.7664548068169</v>
          </cell>
        </row>
        <row r="38">
          <cell r="A38" t="str">
            <v>RL3OfOTRG100</v>
          </cell>
          <cell r="B38" t="str">
            <v>RD</v>
          </cell>
          <cell r="C38" t="str">
            <v>Low</v>
          </cell>
          <cell r="D38">
            <v>30</v>
          </cell>
          <cell r="E38" t="str">
            <v>OffShoreWind</v>
          </cell>
          <cell r="F38" t="str">
            <v>OTRG10</v>
          </cell>
          <cell r="G38">
            <v>5872.2152694238021</v>
          </cell>
          <cell r="H38">
            <v>4531.8483544513992</v>
          </cell>
          <cell r="I38">
            <v>4372.6131681823936</v>
          </cell>
          <cell r="J38">
            <v>4219.7902293801308</v>
          </cell>
          <cell r="K38">
            <v>4073.1145836378337</v>
          </cell>
          <cell r="L38">
            <v>3932.3322729739252</v>
          </cell>
          <cell r="M38">
            <v>3797.1998791063702</v>
          </cell>
          <cell r="N38">
            <v>3667.4840856990504</v>
          </cell>
          <cell r="O38">
            <v>3542.9612587920647</v>
          </cell>
          <cell r="P38">
            <v>3423.4170446605854</v>
          </cell>
          <cell r="Q38">
            <v>3308.6459843782959</v>
          </cell>
          <cell r="R38">
            <v>3198.4511443914971</v>
          </cell>
          <cell r="S38">
            <v>3092.6437624387945</v>
          </cell>
          <cell r="T38">
            <v>2991.0429081789212</v>
          </cell>
          <cell r="U38">
            <v>2893.4751579157037</v>
          </cell>
          <cell r="V38">
            <v>2799.7742828345954</v>
          </cell>
          <cell r="W38">
            <v>2709.7809501894812</v>
          </cell>
          <cell r="X38">
            <v>2623.3424369018253</v>
          </cell>
          <cell r="Y38">
            <v>2540.312355056536</v>
          </cell>
          <cell r="Z38">
            <v>2460.55038880036</v>
          </cell>
          <cell r="AA38">
            <v>2383.9220421691525</v>
          </cell>
          <cell r="AB38">
            <v>2310.2983973900332</v>
          </cell>
          <cell r="AC38">
            <v>2239.5558832232987</v>
          </cell>
          <cell r="AD38">
            <v>2171.5760529270456</v>
          </cell>
          <cell r="AE38">
            <v>2106.245371444777</v>
          </cell>
          <cell r="AF38">
            <v>2043.4550114328624</v>
          </cell>
          <cell r="AG38">
            <v>1983.1006577606606</v>
          </cell>
          <cell r="AH38">
            <v>1925.082320131329</v>
          </cell>
          <cell r="AI38">
            <v>1869.3041534860106</v>
          </cell>
          <cell r="AJ38">
            <v>1815.6742858680584</v>
          </cell>
          <cell r="AK38">
            <v>1764.1046534374229</v>
          </cell>
          <cell r="AL38">
            <v>1714.5108423381746</v>
          </cell>
          <cell r="AM38">
            <v>1666.8119371344922</v>
          </cell>
          <cell r="AN38">
            <v>1620.9303755422563</v>
          </cell>
        </row>
        <row r="39">
          <cell r="A39" t="str">
            <v>RM3OfOTRG100</v>
          </cell>
          <cell r="B39" t="str">
            <v>RD</v>
          </cell>
          <cell r="C39" t="str">
            <v>Mid</v>
          </cell>
          <cell r="D39">
            <v>30</v>
          </cell>
          <cell r="E39" t="str">
            <v>OffShoreWind</v>
          </cell>
          <cell r="F39" t="str">
            <v>OTRG10</v>
          </cell>
          <cell r="G39">
            <v>5872.2152694238021</v>
          </cell>
          <cell r="H39">
            <v>5664.8104430642497</v>
          </cell>
          <cell r="I39">
            <v>5465.7664602279929</v>
          </cell>
          <cell r="J39">
            <v>5274.7377867251626</v>
          </cell>
          <cell r="K39">
            <v>5091.3932295472914</v>
          </cell>
          <cell r="L39">
            <v>4915.4153412174064</v>
          </cell>
          <cell r="M39">
            <v>4746.4998488829624</v>
          </cell>
          <cell r="N39">
            <v>4584.3551071238126</v>
          </cell>
          <cell r="O39">
            <v>4428.7015734900797</v>
          </cell>
          <cell r="P39">
            <v>4279.2713058257314</v>
          </cell>
          <cell r="Q39">
            <v>4135.8074804728703</v>
          </cell>
          <cell r="R39">
            <v>3998.0639304893712</v>
          </cell>
          <cell r="S39">
            <v>3865.8047030484931</v>
          </cell>
          <cell r="T39">
            <v>3738.8036352236513</v>
          </cell>
          <cell r="U39">
            <v>3616.8439473946291</v>
          </cell>
          <cell r="V39">
            <v>3499.717853543244</v>
          </cell>
          <cell r="W39">
            <v>3387.226187736851</v>
          </cell>
          <cell r="X39">
            <v>3279.1780461272815</v>
          </cell>
          <cell r="Y39">
            <v>3175.3904438206696</v>
          </cell>
          <cell r="Z39">
            <v>3075.6879860004501</v>
          </cell>
          <cell r="AA39">
            <v>2979.9025527114409</v>
          </cell>
          <cell r="AB39">
            <v>2887.8729967375411</v>
          </cell>
          <cell r="AC39">
            <v>2799.4448540291228</v>
          </cell>
          <cell r="AD39">
            <v>2714.4700661588072</v>
          </cell>
          <cell r="AE39">
            <v>2632.8067143059707</v>
          </cell>
          <cell r="AF39">
            <v>2554.318764291078</v>
          </cell>
          <cell r="AG39">
            <v>2478.8758222008255</v>
          </cell>
          <cell r="AH39">
            <v>2406.3529001641609</v>
          </cell>
          <cell r="AI39">
            <v>2336.6301918575132</v>
          </cell>
          <cell r="AJ39">
            <v>2269.5928573350729</v>
          </cell>
          <cell r="AK39">
            <v>2205.1308167967786</v>
          </cell>
          <cell r="AL39">
            <v>2143.1385529227182</v>
          </cell>
          <cell r="AM39">
            <v>2083.5149214181151</v>
          </cell>
          <cell r="AN39">
            <v>2026.1629694278204</v>
          </cell>
        </row>
        <row r="40">
          <cell r="A40" t="str">
            <v>RC3OfOTRG100</v>
          </cell>
          <cell r="B40" t="str">
            <v>RD</v>
          </cell>
          <cell r="C40" t="str">
            <v>Constant</v>
          </cell>
          <cell r="D40">
            <v>30</v>
          </cell>
          <cell r="E40" t="str">
            <v>OffShoreWind</v>
          </cell>
          <cell r="F40" t="str">
            <v>OTRG10</v>
          </cell>
          <cell r="G40">
            <v>5872.2152694238021</v>
          </cell>
          <cell r="H40">
            <v>5872.2152694238021</v>
          </cell>
          <cell r="I40">
            <v>5872.2152694238021</v>
          </cell>
          <cell r="J40">
            <v>5872.2152694238021</v>
          </cell>
          <cell r="K40">
            <v>5872.2152694238021</v>
          </cell>
          <cell r="L40">
            <v>5872.2152694238021</v>
          </cell>
          <cell r="M40">
            <v>5872.2152694238021</v>
          </cell>
          <cell r="N40">
            <v>5872.2152694238021</v>
          </cell>
          <cell r="O40">
            <v>5872.2152694238021</v>
          </cell>
          <cell r="P40">
            <v>5872.2152694238021</v>
          </cell>
          <cell r="Q40">
            <v>5872.2152694238021</v>
          </cell>
          <cell r="R40">
            <v>5872.2152694238021</v>
          </cell>
          <cell r="S40">
            <v>5872.2152694238021</v>
          </cell>
          <cell r="T40">
            <v>5872.2152694238021</v>
          </cell>
          <cell r="U40">
            <v>5872.2152694238021</v>
          </cell>
          <cell r="V40">
            <v>5872.2152694238021</v>
          </cell>
          <cell r="W40">
            <v>5872.2152694238021</v>
          </cell>
          <cell r="X40">
            <v>5872.2152694238021</v>
          </cell>
          <cell r="Y40">
            <v>5872.2152694238021</v>
          </cell>
          <cell r="Z40">
            <v>5872.2152694238021</v>
          </cell>
          <cell r="AA40">
            <v>5872.2152694238021</v>
          </cell>
          <cell r="AB40">
            <v>5872.2152694238021</v>
          </cell>
          <cell r="AC40">
            <v>5872.2152694238021</v>
          </cell>
          <cell r="AD40">
            <v>5872.2152694238021</v>
          </cell>
          <cell r="AE40">
            <v>5872.2152694238021</v>
          </cell>
          <cell r="AF40">
            <v>5872.2152694238021</v>
          </cell>
          <cell r="AG40">
            <v>5872.2152694238021</v>
          </cell>
          <cell r="AH40">
            <v>5872.2152694238021</v>
          </cell>
          <cell r="AI40">
            <v>5872.2152694238021</v>
          </cell>
          <cell r="AJ40">
            <v>5872.2152694238021</v>
          </cell>
          <cell r="AK40">
            <v>5872.2152694238021</v>
          </cell>
          <cell r="AL40">
            <v>5872.2152694238021</v>
          </cell>
          <cell r="AM40">
            <v>5872.2152694238021</v>
          </cell>
          <cell r="AN40">
            <v>5872.2152694238021</v>
          </cell>
        </row>
        <row r="41">
          <cell r="A41" t="str">
            <v>RL3OfOTRG111</v>
          </cell>
          <cell r="B41" t="str">
            <v>RD</v>
          </cell>
          <cell r="C41" t="str">
            <v>Low</v>
          </cell>
          <cell r="D41">
            <v>30</v>
          </cell>
          <cell r="E41" t="str">
            <v>OffShoreWind</v>
          </cell>
          <cell r="F41" t="str">
            <v>OTRG11</v>
          </cell>
          <cell r="G41">
            <v>6017.0803380038133</v>
          </cell>
          <cell r="H41">
            <v>4646.6754736308176</v>
          </cell>
          <cell r="I41">
            <v>4486.3934362721275</v>
          </cell>
          <cell r="J41">
            <v>4332.5411621688345</v>
          </cell>
          <cell r="K41">
            <v>4184.8531504636976</v>
          </cell>
          <cell r="L41">
            <v>4043.074918160678</v>
          </cell>
          <cell r="M41">
            <v>3906.9625425176382</v>
          </cell>
          <cell r="N41">
            <v>3776.2822224476399</v>
          </cell>
          <cell r="O41">
            <v>3650.8098581392064</v>
          </cell>
          <cell r="P41">
            <v>3530.3306481387281</v>
          </cell>
          <cell r="Q41">
            <v>3414.6387031696536</v>
          </cell>
          <cell r="R41">
            <v>3303.5366759931867</v>
          </cell>
          <cell r="S41">
            <v>3196.8354066441666</v>
          </cell>
          <cell r="T41">
            <v>3094.3535824034025</v>
          </cell>
          <cell r="U41">
            <v>2995.9174118943424</v>
          </cell>
          <cell r="V41">
            <v>2901.3603127173415</v>
          </cell>
          <cell r="W41">
            <v>2810.5226120591633</v>
          </cell>
          <cell r="X41">
            <v>2723.2512597387504</v>
          </cell>
          <cell r="Y41">
            <v>2639.3995531726396</v>
          </cell>
          <cell r="Z41">
            <v>2558.8268737648882</v>
          </cell>
          <cell r="AA41">
            <v>2481.398434246938</v>
          </cell>
          <cell r="AB41">
            <v>2406.9850365125617</v>
          </cell>
          <cell r="AC41">
            <v>2335.462839511913</v>
          </cell>
          <cell r="AD41">
            <v>2266.7131367868401</v>
          </cell>
          <cell r="AE41">
            <v>2200.6221432469583</v>
          </cell>
          <cell r="AF41">
            <v>2137.0807908026245</v>
          </cell>
          <cell r="AG41">
            <v>2075.984532486897</v>
          </cell>
          <cell r="AH41">
            <v>2017.2331547138458</v>
          </cell>
          <cell r="AI41">
            <v>1960.7305973352434</v>
          </cell>
          <cell r="AJ41">
            <v>1906.3847811716735</v>
          </cell>
          <cell r="AK41">
            <v>1854.1074427075905</v>
          </cell>
          <cell r="AL41">
            <v>1803.8139756527248</v>
          </cell>
          <cell r="AM41">
            <v>1755.4232790846224</v>
          </cell>
          <cell r="AN41">
            <v>1708.8576118989229</v>
          </cell>
        </row>
        <row r="42">
          <cell r="A42" t="str">
            <v>RM3OfOTRG111</v>
          </cell>
          <cell r="B42" t="str">
            <v>RD</v>
          </cell>
          <cell r="C42" t="str">
            <v>Mid</v>
          </cell>
          <cell r="D42">
            <v>30</v>
          </cell>
          <cell r="E42" t="str">
            <v>OffShoreWind</v>
          </cell>
          <cell r="F42" t="str">
            <v>OTRG11</v>
          </cell>
          <cell r="G42">
            <v>6017.0803380038133</v>
          </cell>
          <cell r="H42">
            <v>5808.3443420385211</v>
          </cell>
          <cell r="I42">
            <v>5607.99179534016</v>
          </cell>
          <cell r="J42">
            <v>5415.6764527110427</v>
          </cell>
          <cell r="K42">
            <v>5231.0664380796225</v>
          </cell>
          <cell r="L42">
            <v>5053.8436477008472</v>
          </cell>
          <cell r="M42">
            <v>4883.7031781470478</v>
          </cell>
          <cell r="N42">
            <v>4720.3527780595496</v>
          </cell>
          <cell r="O42">
            <v>4563.5123226740079</v>
          </cell>
          <cell r="P42">
            <v>4412.9133101734105</v>
          </cell>
          <cell r="Q42">
            <v>4268.2983789620657</v>
          </cell>
          <cell r="R42">
            <v>4129.420844991484</v>
          </cell>
          <cell r="S42">
            <v>3996.0442583052081</v>
          </cell>
          <cell r="T42">
            <v>3867.9419780042517</v>
          </cell>
          <cell r="U42">
            <v>3744.8967648679277</v>
          </cell>
          <cell r="V42">
            <v>3626.7003908966767</v>
          </cell>
          <cell r="W42">
            <v>3513.1532650739537</v>
          </cell>
          <cell r="X42">
            <v>3404.0640746734375</v>
          </cell>
          <cell r="Y42">
            <v>3299.2494414657995</v>
          </cell>
          <cell r="Z42">
            <v>3198.5335922061095</v>
          </cell>
          <cell r="AA42">
            <v>3101.7480428086724</v>
          </cell>
          <cell r="AB42">
            <v>3008.7312956407027</v>
          </cell>
          <cell r="AC42">
            <v>2919.3285493898916</v>
          </cell>
          <cell r="AD42">
            <v>2833.3914209835502</v>
          </cell>
          <cell r="AE42">
            <v>2750.7776790586977</v>
          </cell>
          <cell r="AF42">
            <v>2671.3509885032804</v>
          </cell>
          <cell r="AG42">
            <v>2594.9806656086207</v>
          </cell>
          <cell r="AH42">
            <v>2521.541443392307</v>
          </cell>
          <cell r="AI42">
            <v>2450.9132466690539</v>
          </cell>
          <cell r="AJ42">
            <v>2382.9809764645915</v>
          </cell>
          <cell r="AK42">
            <v>2317.6343033844878</v>
          </cell>
          <cell r="AL42">
            <v>2254.7674695659061</v>
          </cell>
          <cell r="AM42">
            <v>2194.2790988557776</v>
          </cell>
          <cell r="AN42">
            <v>2136.0720148736536</v>
          </cell>
        </row>
        <row r="43">
          <cell r="A43" t="str">
            <v>RC3OfOTRG111</v>
          </cell>
          <cell r="B43" t="str">
            <v>RD</v>
          </cell>
          <cell r="C43" t="str">
            <v>Constant</v>
          </cell>
          <cell r="D43">
            <v>30</v>
          </cell>
          <cell r="E43" t="str">
            <v>OffShoreWind</v>
          </cell>
          <cell r="F43" t="str">
            <v>OTRG11</v>
          </cell>
          <cell r="G43">
            <v>6017.0803380038133</v>
          </cell>
          <cell r="H43">
            <v>6017.0803380038133</v>
          </cell>
          <cell r="I43">
            <v>6017.0803380038133</v>
          </cell>
          <cell r="J43">
            <v>6017.0803380038133</v>
          </cell>
          <cell r="K43">
            <v>6017.0803380038133</v>
          </cell>
          <cell r="L43">
            <v>6017.0803380038133</v>
          </cell>
          <cell r="M43">
            <v>6017.0803380038133</v>
          </cell>
          <cell r="N43">
            <v>6017.0803380038133</v>
          </cell>
          <cell r="O43">
            <v>6017.0803380038133</v>
          </cell>
          <cell r="P43">
            <v>6017.0803380038133</v>
          </cell>
          <cell r="Q43">
            <v>6017.0803380038133</v>
          </cell>
          <cell r="R43">
            <v>6017.0803380038133</v>
          </cell>
          <cell r="S43">
            <v>6017.0803380038133</v>
          </cell>
          <cell r="T43">
            <v>6017.0803380038133</v>
          </cell>
          <cell r="U43">
            <v>6017.0803380038133</v>
          </cell>
          <cell r="V43">
            <v>6017.0803380038133</v>
          </cell>
          <cell r="W43">
            <v>6017.0803380038133</v>
          </cell>
          <cell r="X43">
            <v>6017.0803380038133</v>
          </cell>
          <cell r="Y43">
            <v>6017.0803380038133</v>
          </cell>
          <cell r="Z43">
            <v>6017.0803380038133</v>
          </cell>
          <cell r="AA43">
            <v>6017.0803380038133</v>
          </cell>
          <cell r="AB43">
            <v>6017.0803380038133</v>
          </cell>
          <cell r="AC43">
            <v>6017.0803380038133</v>
          </cell>
          <cell r="AD43">
            <v>6017.0803380038133</v>
          </cell>
          <cell r="AE43">
            <v>6017.0803380038133</v>
          </cell>
          <cell r="AF43">
            <v>6017.0803380038133</v>
          </cell>
          <cell r="AG43">
            <v>6017.0803380038133</v>
          </cell>
          <cell r="AH43">
            <v>6017.0803380038133</v>
          </cell>
          <cell r="AI43">
            <v>6017.0803380038133</v>
          </cell>
          <cell r="AJ43">
            <v>6017.0803380038133</v>
          </cell>
          <cell r="AK43">
            <v>6017.0803380038133</v>
          </cell>
          <cell r="AL43">
            <v>6017.0803380038133</v>
          </cell>
          <cell r="AM43">
            <v>6017.0803380038133</v>
          </cell>
          <cell r="AN43">
            <v>6017.0803380038133</v>
          </cell>
        </row>
        <row r="44">
          <cell r="A44" t="str">
            <v>RL3OfOTRG122</v>
          </cell>
          <cell r="B44" t="str">
            <v>RD</v>
          </cell>
          <cell r="C44" t="str">
            <v>Low</v>
          </cell>
          <cell r="D44">
            <v>30</v>
          </cell>
          <cell r="E44" t="str">
            <v>OffShoreWind</v>
          </cell>
          <cell r="F44" t="str">
            <v>OTRG12</v>
          </cell>
          <cell r="G44">
            <v>5960.8690813471785</v>
          </cell>
          <cell r="H44">
            <v>4603.621237507522</v>
          </cell>
          <cell r="I44">
            <v>4445.1741032686432</v>
          </cell>
          <cell r="J44">
            <v>4293.0801861352738</v>
          </cell>
          <cell r="K44">
            <v>4147.0771672557712</v>
          </cell>
          <cell r="L44">
            <v>4006.9136134425994</v>
          </cell>
          <cell r="M44">
            <v>3872.3485250566464</v>
          </cell>
          <cell r="N44">
            <v>3743.150902672</v>
          </cell>
          <cell r="O44">
            <v>3619.0993317410584</v>
          </cell>
          <cell r="P44">
            <v>3499.9815845122084</v>
          </cell>
          <cell r="Q44">
            <v>3385.5942384834307</v>
          </cell>
          <cell r="R44">
            <v>3275.7423107049021</v>
          </cell>
          <cell r="S44">
            <v>3170.2389072722531</v>
          </cell>
          <cell r="T44">
            <v>3068.9048873794359</v>
          </cell>
          <cell r="U44">
            <v>2971.5685413264109</v>
          </cell>
          <cell r="V44">
            <v>2878.0652819019742</v>
          </cell>
          <cell r="W44">
            <v>2788.2373485860962</v>
          </cell>
          <cell r="X44">
            <v>2701.9335240392834</v>
          </cell>
          <cell r="Y44">
            <v>2619.0088623685388</v>
          </cell>
          <cell r="Z44">
            <v>2539.324428680723</v>
          </cell>
          <cell r="AA44">
            <v>2462.7470494544459</v>
          </cell>
          <cell r="AB44">
            <v>2389.149073281083</v>
          </cell>
          <cell r="AC44">
            <v>2318.4081415441865</v>
          </cell>
          <cell r="AD44">
            <v>2250.4069686244438</v>
          </cell>
          <cell r="AE44">
            <v>2185.0331312345015</v>
          </cell>
          <cell r="AF44">
            <v>2122.1788665043996</v>
          </cell>
          <cell r="AG44">
            <v>2061.7408784541149</v>
          </cell>
          <cell r="AH44">
            <v>2003.6201525048059</v>
          </cell>
          <cell r="AI44">
            <v>1947.7217776948571</v>
          </cell>
          <cell r="AJ44">
            <v>1893.954776280634</v>
          </cell>
          <cell r="AK44">
            <v>1842.2319404152204</v>
          </cell>
          <cell r="AL44">
            <v>1792.4696756110914</v>
          </cell>
          <cell r="AM44">
            <v>1744.5878507049483</v>
          </cell>
          <cell r="AN44">
            <v>1698.5096540545878</v>
          </cell>
        </row>
        <row r="45">
          <cell r="A45" t="str">
            <v>RM3OfOTRG122</v>
          </cell>
          <cell r="B45" t="str">
            <v>RD</v>
          </cell>
          <cell r="C45" t="str">
            <v>Mid</v>
          </cell>
          <cell r="D45">
            <v>30</v>
          </cell>
          <cell r="E45" t="str">
            <v>OffShoreWind</v>
          </cell>
          <cell r="F45" t="str">
            <v>OTRG12</v>
          </cell>
          <cell r="G45">
            <v>5960.8690813471785</v>
          </cell>
          <cell r="H45">
            <v>5754.5265468844018</v>
          </cell>
          <cell r="I45">
            <v>5556.4676290858042</v>
          </cell>
          <cell r="J45">
            <v>5366.3502326690914</v>
          </cell>
          <cell r="K45">
            <v>5183.8464590697122</v>
          </cell>
          <cell r="L45">
            <v>5008.6420168032491</v>
          </cell>
          <cell r="M45">
            <v>4840.4356563208066</v>
          </cell>
          <cell r="N45">
            <v>4678.9386283399999</v>
          </cell>
          <cell r="O45">
            <v>4523.8741646763228</v>
          </cell>
          <cell r="P45">
            <v>4374.976980640261</v>
          </cell>
          <cell r="Q45">
            <v>4231.9927981042874</v>
          </cell>
          <cell r="R45">
            <v>4094.6778883811276</v>
          </cell>
          <cell r="S45">
            <v>3962.7986340903167</v>
          </cell>
          <cell r="T45">
            <v>3836.1311092242941</v>
          </cell>
          <cell r="U45">
            <v>3714.4606766580141</v>
          </cell>
          <cell r="V45">
            <v>3597.5816023774682</v>
          </cell>
          <cell r="W45">
            <v>3485.2966857326201</v>
          </cell>
          <cell r="X45">
            <v>3377.4169050491041</v>
          </cell>
          <cell r="Y45">
            <v>3273.7610779606734</v>
          </cell>
          <cell r="Z45">
            <v>3174.1555358509036</v>
          </cell>
          <cell r="AA45">
            <v>3078.4338118180563</v>
          </cell>
          <cell r="AB45">
            <v>2986.4363416013534</v>
          </cell>
          <cell r="AC45">
            <v>2898.0101769302323</v>
          </cell>
          <cell r="AD45">
            <v>2813.0087107805539</v>
          </cell>
          <cell r="AE45">
            <v>2731.2914140431262</v>
          </cell>
          <cell r="AF45">
            <v>2652.7235831304997</v>
          </cell>
          <cell r="AG45">
            <v>2577.1760980676431</v>
          </cell>
          <cell r="AH45">
            <v>2504.5251906310073</v>
          </cell>
          <cell r="AI45">
            <v>2434.652222118571</v>
          </cell>
          <cell r="AJ45">
            <v>2367.4434703507927</v>
          </cell>
          <cell r="AK45">
            <v>2302.789925519025</v>
          </cell>
          <cell r="AL45">
            <v>2240.5870945138645</v>
          </cell>
          <cell r="AM45">
            <v>2180.7348133811852</v>
          </cell>
          <cell r="AN45">
            <v>2123.1370675682347</v>
          </cell>
        </row>
        <row r="46">
          <cell r="A46" t="str">
            <v>RC3OfOTRG122</v>
          </cell>
          <cell r="B46" t="str">
            <v>RD</v>
          </cell>
          <cell r="C46" t="str">
            <v>Constant</v>
          </cell>
          <cell r="D46">
            <v>30</v>
          </cell>
          <cell r="E46" t="str">
            <v>OffShoreWind</v>
          </cell>
          <cell r="F46" t="str">
            <v>OTRG12</v>
          </cell>
          <cell r="G46">
            <v>5960.8690813471785</v>
          </cell>
          <cell r="H46">
            <v>5960.8690813471785</v>
          </cell>
          <cell r="I46">
            <v>5960.8690813471785</v>
          </cell>
          <cell r="J46">
            <v>5960.8690813471785</v>
          </cell>
          <cell r="K46">
            <v>5960.8690813471785</v>
          </cell>
          <cell r="L46">
            <v>5960.8690813471785</v>
          </cell>
          <cell r="M46">
            <v>5960.8690813471785</v>
          </cell>
          <cell r="N46">
            <v>5960.8690813471785</v>
          </cell>
          <cell r="O46">
            <v>5960.8690813471785</v>
          </cell>
          <cell r="P46">
            <v>5960.8690813471785</v>
          </cell>
          <cell r="Q46">
            <v>5960.8690813471785</v>
          </cell>
          <cell r="R46">
            <v>5960.8690813471785</v>
          </cell>
          <cell r="S46">
            <v>5960.8690813471785</v>
          </cell>
          <cell r="T46">
            <v>5960.8690813471785</v>
          </cell>
          <cell r="U46">
            <v>5960.8690813471785</v>
          </cell>
          <cell r="V46">
            <v>5960.8690813471785</v>
          </cell>
          <cell r="W46">
            <v>5960.8690813471785</v>
          </cell>
          <cell r="X46">
            <v>5960.8690813471785</v>
          </cell>
          <cell r="Y46">
            <v>5960.8690813471785</v>
          </cell>
          <cell r="Z46">
            <v>5960.8690813471785</v>
          </cell>
          <cell r="AA46">
            <v>5960.8690813471785</v>
          </cell>
          <cell r="AB46">
            <v>5960.8690813471785</v>
          </cell>
          <cell r="AC46">
            <v>5960.8690813471785</v>
          </cell>
          <cell r="AD46">
            <v>5960.8690813471785</v>
          </cell>
          <cell r="AE46">
            <v>5960.8690813471785</v>
          </cell>
          <cell r="AF46">
            <v>5960.8690813471785</v>
          </cell>
          <cell r="AG46">
            <v>5960.8690813471785</v>
          </cell>
          <cell r="AH46">
            <v>5960.8690813471785</v>
          </cell>
          <cell r="AI46">
            <v>5960.8690813471785</v>
          </cell>
          <cell r="AJ46">
            <v>5960.8690813471785</v>
          </cell>
          <cell r="AK46">
            <v>5960.8690813471785</v>
          </cell>
          <cell r="AL46">
            <v>5960.8690813471785</v>
          </cell>
          <cell r="AM46">
            <v>5960.8690813471785</v>
          </cell>
          <cell r="AN46">
            <v>5960.8690813471785</v>
          </cell>
        </row>
        <row r="47">
          <cell r="A47" t="str">
            <v>RL3OfOTRG133</v>
          </cell>
          <cell r="B47" t="str">
            <v>RD</v>
          </cell>
          <cell r="C47" t="str">
            <v>Low</v>
          </cell>
          <cell r="D47">
            <v>30</v>
          </cell>
          <cell r="E47" t="str">
            <v>OffShoreWind</v>
          </cell>
          <cell r="F47" t="str">
            <v>OTRG13</v>
          </cell>
          <cell r="G47">
            <v>6323.2165422874305</v>
          </cell>
          <cell r="H47">
            <v>4884.9473598006762</v>
          </cell>
          <cell r="I47">
            <v>4718.2792820062887</v>
          </cell>
          <cell r="J47">
            <v>4558.2817482345899</v>
          </cell>
          <cell r="K47">
            <v>4404.6794264130895</v>
          </cell>
          <cell r="L47">
            <v>4257.2084095297369</v>
          </cell>
          <cell r="M47">
            <v>4115.6157411187896</v>
          </cell>
          <cell r="N47">
            <v>3979.658960457507</v>
          </cell>
          <cell r="O47">
            <v>3849.1056666549175</v>
          </cell>
          <cell r="P47">
            <v>3723.7331008478377</v>
          </cell>
          <cell r="Q47">
            <v>3603.3277457520148</v>
          </cell>
          <cell r="R47">
            <v>3487.6849418474112</v>
          </cell>
          <cell r="S47">
            <v>3376.6085195066958</v>
          </cell>
          <cell r="T47">
            <v>3269.9104464046281</v>
          </cell>
          <cell r="U47">
            <v>3167.4104895735763</v>
          </cell>
          <cell r="V47">
            <v>3068.9358914967816</v>
          </cell>
          <cell r="W47">
            <v>2974.3210596562117</v>
          </cell>
          <cell r="X47">
            <v>2883.4072689761397</v>
          </cell>
          <cell r="Y47">
            <v>2796.0423766267254</v>
          </cell>
          <cell r="Z47">
            <v>2712.0805486741829</v>
          </cell>
          <cell r="AA47">
            <v>2631.3819980854255</v>
          </cell>
          <cell r="AB47">
            <v>2553.8127336155235</v>
          </cell>
          <cell r="AC47">
            <v>2479.2443191259013</v>
          </cell>
          <cell r="AD47">
            <v>2407.5536428999831</v>
          </cell>
          <cell r="AE47">
            <v>2338.6226965409978</v>
          </cell>
          <cell r="AF47">
            <v>2272.3383630538942</v>
          </cell>
          <cell r="AG47">
            <v>2208.5922137298726</v>
          </cell>
          <cell r="AH47">
            <v>2147.2803134678516</v>
          </cell>
          <cell r="AI47">
            <v>2088.3030341824306</v>
          </cell>
          <cell r="AJ47">
            <v>2031.5648759624069</v>
          </cell>
          <cell r="AK47">
            <v>1976.9742956579128</v>
          </cell>
          <cell r="AL47">
            <v>1924.4435425875777</v>
          </cell>
          <cell r="AM47">
            <v>1873.8885010699587</v>
          </cell>
          <cell r="AN47">
            <v>1825.2285394957519</v>
          </cell>
        </row>
        <row r="48">
          <cell r="A48" t="str">
            <v>RM3OfOTRG133</v>
          </cell>
          <cell r="B48" t="str">
            <v>RD</v>
          </cell>
          <cell r="C48" t="str">
            <v>Mid</v>
          </cell>
          <cell r="D48">
            <v>30</v>
          </cell>
          <cell r="E48" t="str">
            <v>OffShoreWind</v>
          </cell>
          <cell r="F48" t="str">
            <v>OTRG13</v>
          </cell>
          <cell r="G48">
            <v>6323.2165422874305</v>
          </cell>
          <cell r="H48">
            <v>6106.1841997508445</v>
          </cell>
          <cell r="I48">
            <v>5897.8491025078602</v>
          </cell>
          <cell r="J48">
            <v>5697.8521852932372</v>
          </cell>
          <cell r="K48">
            <v>5505.8492830163614</v>
          </cell>
          <cell r="L48">
            <v>5321.5105119121708</v>
          </cell>
          <cell r="M48">
            <v>5144.5196763984868</v>
          </cell>
          <cell r="N48">
            <v>4974.5737005718829</v>
          </cell>
          <cell r="O48">
            <v>4811.3820833186464</v>
          </cell>
          <cell r="P48">
            <v>4654.6663760597985</v>
          </cell>
          <cell r="Q48">
            <v>4504.1596821900175</v>
          </cell>
          <cell r="R48">
            <v>4359.6061773092642</v>
          </cell>
          <cell r="S48">
            <v>4220.7606493833691</v>
          </cell>
          <cell r="T48">
            <v>4087.3880580057848</v>
          </cell>
          <cell r="U48">
            <v>3959.2631119669709</v>
          </cell>
          <cell r="V48">
            <v>3836.1698643709765</v>
          </cell>
          <cell r="W48">
            <v>3717.901324570264</v>
          </cell>
          <cell r="X48">
            <v>3604.2590862201746</v>
          </cell>
          <cell r="Y48">
            <v>3495.0529707834066</v>
          </cell>
          <cell r="Z48">
            <v>3390.1006858427281</v>
          </cell>
          <cell r="AA48">
            <v>3289.227497606782</v>
          </cell>
          <cell r="AB48">
            <v>3192.2659170194042</v>
          </cell>
          <cell r="AC48">
            <v>3099.0553989073765</v>
          </cell>
          <cell r="AD48">
            <v>3009.4420536249791</v>
          </cell>
          <cell r="AE48">
            <v>2923.2783706762466</v>
          </cell>
          <cell r="AF48">
            <v>2840.4229538173672</v>
          </cell>
          <cell r="AG48">
            <v>2760.7402671623399</v>
          </cell>
          <cell r="AH48">
            <v>2684.1003918348142</v>
          </cell>
          <cell r="AI48">
            <v>2610.3787927280382</v>
          </cell>
          <cell r="AJ48">
            <v>2539.4560949530087</v>
          </cell>
          <cell r="AK48">
            <v>2471.2178695723906</v>
          </cell>
          <cell r="AL48">
            <v>2405.5544282344717</v>
          </cell>
          <cell r="AM48">
            <v>2342.3606263374481</v>
          </cell>
          <cell r="AN48">
            <v>2281.5356743696898</v>
          </cell>
        </row>
        <row r="49">
          <cell r="A49" t="str">
            <v>RC3OfOTRG133</v>
          </cell>
          <cell r="B49" t="str">
            <v>RD</v>
          </cell>
          <cell r="C49" t="str">
            <v>Constant</v>
          </cell>
          <cell r="D49">
            <v>30</v>
          </cell>
          <cell r="E49" t="str">
            <v>OffShoreWind</v>
          </cell>
          <cell r="F49" t="str">
            <v>OTRG13</v>
          </cell>
          <cell r="G49">
            <v>6323.2165422874305</v>
          </cell>
          <cell r="H49">
            <v>6323.2165422874305</v>
          </cell>
          <cell r="I49">
            <v>6323.2165422874305</v>
          </cell>
          <cell r="J49">
            <v>6323.2165422874305</v>
          </cell>
          <cell r="K49">
            <v>6323.2165422874305</v>
          </cell>
          <cell r="L49">
            <v>6323.2165422874305</v>
          </cell>
          <cell r="M49">
            <v>6323.2165422874305</v>
          </cell>
          <cell r="N49">
            <v>6323.2165422874305</v>
          </cell>
          <cell r="O49">
            <v>6323.2165422874305</v>
          </cell>
          <cell r="P49">
            <v>6323.2165422874305</v>
          </cell>
          <cell r="Q49">
            <v>6323.2165422874305</v>
          </cell>
          <cell r="R49">
            <v>6323.2165422874305</v>
          </cell>
          <cell r="S49">
            <v>6323.2165422874305</v>
          </cell>
          <cell r="T49">
            <v>6323.2165422874305</v>
          </cell>
          <cell r="U49">
            <v>6323.2165422874305</v>
          </cell>
          <cell r="V49">
            <v>6323.2165422874305</v>
          </cell>
          <cell r="W49">
            <v>6323.2165422874305</v>
          </cell>
          <cell r="X49">
            <v>6323.2165422874305</v>
          </cell>
          <cell r="Y49">
            <v>6323.2165422874305</v>
          </cell>
          <cell r="Z49">
            <v>6323.2165422874305</v>
          </cell>
          <cell r="AA49">
            <v>6323.2165422874305</v>
          </cell>
          <cell r="AB49">
            <v>6323.2165422874305</v>
          </cell>
          <cell r="AC49">
            <v>6323.2165422874305</v>
          </cell>
          <cell r="AD49">
            <v>6323.2165422874305</v>
          </cell>
          <cell r="AE49">
            <v>6323.2165422874305</v>
          </cell>
          <cell r="AF49">
            <v>6323.2165422874305</v>
          </cell>
          <cell r="AG49">
            <v>6323.2165422874305</v>
          </cell>
          <cell r="AH49">
            <v>6323.2165422874305</v>
          </cell>
          <cell r="AI49">
            <v>6323.2165422874305</v>
          </cell>
          <cell r="AJ49">
            <v>6323.2165422874305</v>
          </cell>
          <cell r="AK49">
            <v>6323.2165422874305</v>
          </cell>
          <cell r="AL49">
            <v>6323.2165422874305</v>
          </cell>
          <cell r="AM49">
            <v>6323.2165422874305</v>
          </cell>
          <cell r="AN49">
            <v>6323.2165422874305</v>
          </cell>
        </row>
        <row r="50">
          <cell r="A50" t="str">
            <v>RL3OfOTRG144</v>
          </cell>
          <cell r="B50" t="str">
            <v>RD</v>
          </cell>
          <cell r="C50" t="str">
            <v>Low</v>
          </cell>
          <cell r="D50">
            <v>30</v>
          </cell>
          <cell r="E50" t="str">
            <v>OffShoreWind</v>
          </cell>
          <cell r="F50" t="str">
            <v>OTRG14</v>
          </cell>
          <cell r="G50">
            <v>6049.9543750422945</v>
          </cell>
          <cell r="H50">
            <v>4662.9936118224887</v>
          </cell>
          <cell r="I50">
            <v>4493.2071031910082</v>
          </cell>
          <cell r="J50">
            <v>4330.3067465501517</v>
          </cell>
          <cell r="K50">
            <v>4174.0076530474507</v>
          </cell>
          <cell r="L50">
            <v>4024.0367600699128</v>
          </cell>
          <cell r="M50">
            <v>3880.1323400355791</v>
          </cell>
          <cell r="N50">
            <v>3742.0435295896291</v>
          </cell>
          <cell r="O50">
            <v>3609.5298783574035</v>
          </cell>
          <cell r="P50">
            <v>3482.3609164419477</v>
          </cell>
          <cell r="Q50">
            <v>3360.3157398874441</v>
          </cell>
          <cell r="R50">
            <v>3243.1826133622085</v>
          </cell>
          <cell r="S50">
            <v>3130.7585893459577</v>
          </cell>
          <cell r="T50">
            <v>3022.8491431357638</v>
          </cell>
          <cell r="U50">
            <v>2919.2678230135712</v>
          </cell>
          <cell r="V50">
            <v>2819.8359149454795</v>
          </cell>
          <cell r="W50">
            <v>2724.3821212091307</v>
          </cell>
          <cell r="X50">
            <v>2632.7422523706282</v>
          </cell>
          <cell r="Y50">
            <v>2544.7589320564566</v>
          </cell>
          <cell r="Z50">
            <v>2460.2813139888767</v>
          </cell>
          <cell r="AA50">
            <v>2379.1648107753963</v>
          </cell>
          <cell r="AB50">
            <v>2301.2708339640285</v>
          </cell>
          <cell r="AC50">
            <v>2226.4665448963729</v>
          </cell>
          <cell r="AD50">
            <v>2154.6246159099683</v>
          </cell>
          <cell r="AE50">
            <v>2085.6230014600092</v>
          </cell>
          <cell r="AF50">
            <v>2019.3447187483823</v>
          </cell>
          <cell r="AG50">
            <v>1955.6776374650826</v>
          </cell>
          <cell r="AH50">
            <v>1894.5142782634748</v>
          </cell>
          <cell r="AI50">
            <v>1835.7516196066181</v>
          </cell>
          <cell r="AJ50">
            <v>1779.2909126368904</v>
          </cell>
          <cell r="AK50">
            <v>1725.0375037356521</v>
          </cell>
          <cell r="AL50">
            <v>1672.9006644534868</v>
          </cell>
          <cell r="AM50">
            <v>1622.7934285048561</v>
          </cell>
          <cell r="AN50">
            <v>1574.6324355337072</v>
          </cell>
        </row>
        <row r="51">
          <cell r="A51" t="str">
            <v>RM3OfOTRG144</v>
          </cell>
          <cell r="B51" t="str">
            <v>RD</v>
          </cell>
          <cell r="C51" t="str">
            <v>Mid</v>
          </cell>
          <cell r="D51">
            <v>30</v>
          </cell>
          <cell r="E51" t="str">
            <v>OffShoreWind</v>
          </cell>
          <cell r="F51" t="str">
            <v>OTRG14</v>
          </cell>
          <cell r="G51">
            <v>6049.9543750422945</v>
          </cell>
          <cell r="H51">
            <v>5828.7420147781104</v>
          </cell>
          <cell r="I51">
            <v>5616.5088789887604</v>
          </cell>
          <cell r="J51">
            <v>5412.8834331876897</v>
          </cell>
          <cell r="K51">
            <v>5217.5095663093134</v>
          </cell>
          <cell r="L51">
            <v>5030.0459500873903</v>
          </cell>
          <cell r="M51">
            <v>4850.1654250444735</v>
          </cell>
          <cell r="N51">
            <v>4677.5544119870365</v>
          </cell>
          <cell r="O51">
            <v>4511.9123479467544</v>
          </cell>
          <cell r="P51">
            <v>4352.9511455524344</v>
          </cell>
          <cell r="Q51">
            <v>4200.3946748593053</v>
          </cell>
          <cell r="R51">
            <v>4053.9782667027607</v>
          </cell>
          <cell r="S51">
            <v>3913.4482366824477</v>
          </cell>
          <cell r="T51">
            <v>3778.5614289197047</v>
          </cell>
          <cell r="U51">
            <v>3649.0847787669636</v>
          </cell>
          <cell r="V51">
            <v>3524.7948936818493</v>
          </cell>
          <cell r="W51">
            <v>3405.4776515114131</v>
          </cell>
          <cell r="X51">
            <v>3290.9278154632857</v>
          </cell>
          <cell r="Y51">
            <v>3180.9486650705708</v>
          </cell>
          <cell r="Z51">
            <v>3075.3516424860964</v>
          </cell>
          <cell r="AA51">
            <v>2973.9560134692456</v>
          </cell>
          <cell r="AB51">
            <v>2876.5885424550356</v>
          </cell>
          <cell r="AC51">
            <v>2783.0831811204662</v>
          </cell>
          <cell r="AD51">
            <v>2693.2807698874599</v>
          </cell>
          <cell r="AE51">
            <v>2607.0287518250116</v>
          </cell>
          <cell r="AF51">
            <v>2524.1808984354775</v>
          </cell>
          <cell r="AG51">
            <v>2444.5970468313531</v>
          </cell>
          <cell r="AH51">
            <v>2368.1428478293433</v>
          </cell>
          <cell r="AI51">
            <v>2294.6895245082728</v>
          </cell>
          <cell r="AJ51">
            <v>2224.1136407961126</v>
          </cell>
          <cell r="AK51">
            <v>2156.2968796695654</v>
          </cell>
          <cell r="AL51">
            <v>2091.1258305668584</v>
          </cell>
          <cell r="AM51">
            <v>2028.4917856310701</v>
          </cell>
          <cell r="AN51">
            <v>1968.2905444171338</v>
          </cell>
        </row>
        <row r="52">
          <cell r="A52" t="str">
            <v>RC3OfOTRG144</v>
          </cell>
          <cell r="B52" t="str">
            <v>RD</v>
          </cell>
          <cell r="C52" t="str">
            <v>Constant</v>
          </cell>
          <cell r="D52">
            <v>30</v>
          </cell>
          <cell r="E52" t="str">
            <v>OffShoreWind</v>
          </cell>
          <cell r="F52" t="str">
            <v>OTRG14</v>
          </cell>
          <cell r="G52">
            <v>6049.9543750422945</v>
          </cell>
          <cell r="H52">
            <v>6049.9543750422945</v>
          </cell>
          <cell r="I52">
            <v>6049.9543750422945</v>
          </cell>
          <cell r="J52">
            <v>6049.9543750422945</v>
          </cell>
          <cell r="K52">
            <v>6049.9543750422945</v>
          </cell>
          <cell r="L52">
            <v>6049.9543750422945</v>
          </cell>
          <cell r="M52">
            <v>6049.9543750422945</v>
          </cell>
          <cell r="N52">
            <v>6049.9543750422945</v>
          </cell>
          <cell r="O52">
            <v>6049.9543750422945</v>
          </cell>
          <cell r="P52">
            <v>6049.9543750422945</v>
          </cell>
          <cell r="Q52">
            <v>6049.9543750422945</v>
          </cell>
          <cell r="R52">
            <v>6049.9543750422945</v>
          </cell>
          <cell r="S52">
            <v>6049.9543750422945</v>
          </cell>
          <cell r="T52">
            <v>6049.9543750422945</v>
          </cell>
          <cell r="U52">
            <v>6049.9543750422945</v>
          </cell>
          <cell r="V52">
            <v>6049.9543750422945</v>
          </cell>
          <cell r="W52">
            <v>6049.9543750422945</v>
          </cell>
          <cell r="X52">
            <v>6049.9543750422945</v>
          </cell>
          <cell r="Y52">
            <v>6049.9543750422945</v>
          </cell>
          <cell r="Z52">
            <v>6049.9543750422945</v>
          </cell>
          <cell r="AA52">
            <v>6049.9543750422945</v>
          </cell>
          <cell r="AB52">
            <v>6049.9543750422945</v>
          </cell>
          <cell r="AC52">
            <v>6049.9543750422945</v>
          </cell>
          <cell r="AD52">
            <v>6049.9543750422945</v>
          </cell>
          <cell r="AE52">
            <v>6049.9543750422945</v>
          </cell>
          <cell r="AF52">
            <v>6049.9543750422945</v>
          </cell>
          <cell r="AG52">
            <v>6049.9543750422945</v>
          </cell>
          <cell r="AH52">
            <v>6049.9543750422945</v>
          </cell>
          <cell r="AI52">
            <v>6049.9543750422945</v>
          </cell>
          <cell r="AJ52">
            <v>6049.9543750422945</v>
          </cell>
          <cell r="AK52">
            <v>6049.9543750422945</v>
          </cell>
          <cell r="AL52">
            <v>6049.9543750422945</v>
          </cell>
          <cell r="AM52">
            <v>6049.9543750422945</v>
          </cell>
          <cell r="AN52">
            <v>6049.9543750422945</v>
          </cell>
        </row>
        <row r="53">
          <cell r="A53" t="str">
            <v>RL3OfOTRG155</v>
          </cell>
          <cell r="B53" t="str">
            <v>RD</v>
          </cell>
          <cell r="C53" t="str">
            <v>Low</v>
          </cell>
          <cell r="D53">
            <v>30</v>
          </cell>
          <cell r="E53" t="str">
            <v>OffShoreWind</v>
          </cell>
          <cell r="F53" t="str">
            <v>OTRG15</v>
          </cell>
          <cell r="G53">
            <v>5985.7005032378565</v>
          </cell>
          <cell r="H53">
            <v>4604.491847418929</v>
          </cell>
          <cell r="I53">
            <v>4427.9659643441491</v>
          </cell>
          <cell r="J53">
            <v>4258.6701513624184</v>
          </cell>
          <cell r="K53">
            <v>4096.3047869983293</v>
          </cell>
          <cell r="L53">
            <v>3940.5826911252525</v>
          </cell>
          <cell r="M53">
            <v>3791.2286081833877</v>
          </cell>
          <cell r="N53">
            <v>3647.978711864836</v>
          </cell>
          <cell r="O53">
            <v>3510.5801303739413</v>
          </cell>
          <cell r="P53">
            <v>3378.7904914081896</v>
          </cell>
          <cell r="Q53">
            <v>3252.3774860404983</v>
          </cell>
          <cell r="R53">
            <v>3131.1184507176945</v>
          </cell>
          <cell r="S53">
            <v>3014.7999666226597</v>
          </cell>
          <cell r="T53">
            <v>2903.2174756788436</v>
          </cell>
          <cell r="U53">
            <v>2796.1749125058054</v>
          </cell>
          <cell r="V53">
            <v>2693.4843516632054</v>
          </cell>
          <cell r="W53">
            <v>2594.9656695481231</v>
          </cell>
          <cell r="X53">
            <v>2500.4462203370422</v>
          </cell>
          <cell r="Y53">
            <v>2409.760525389047</v>
          </cell>
          <cell r="Z53">
            <v>2322.7499755510798</v>
          </cell>
          <cell r="AA53">
            <v>2239.2625458292823</v>
          </cell>
          <cell r="AB53">
            <v>2159.1525219127489</v>
          </cell>
          <cell r="AC53">
            <v>2082.2802380573335</v>
          </cell>
          <cell r="AD53">
            <v>2008.5118258576147</v>
          </cell>
          <cell r="AE53">
            <v>1937.7189734547183</v>
          </cell>
          <cell r="AF53">
            <v>1869.7786947464972</v>
          </cell>
          <cell r="AG53">
            <v>1804.5731081845713</v>
          </cell>
          <cell r="AH53">
            <v>1741.9892247599744</v>
          </cell>
          <cell r="AI53">
            <v>1681.9187447957315</v>
          </cell>
          <cell r="AJ53">
            <v>1624.2578631805102</v>
          </cell>
          <cell r="AK53">
            <v>1568.9070826927136</v>
          </cell>
          <cell r="AL53">
            <v>1515.7710350789287</v>
          </cell>
          <cell r="AM53">
            <v>1464.758309564623</v>
          </cell>
          <cell r="AN53">
            <v>1415.7812884883433</v>
          </cell>
        </row>
        <row r="54">
          <cell r="A54" t="str">
            <v>RM3OfOTRG155</v>
          </cell>
          <cell r="B54" t="str">
            <v>RD</v>
          </cell>
          <cell r="C54" t="str">
            <v>Mid</v>
          </cell>
          <cell r="D54">
            <v>30</v>
          </cell>
          <cell r="E54" t="str">
            <v>OffShoreWind</v>
          </cell>
          <cell r="F54" t="str">
            <v>OTRG15</v>
          </cell>
          <cell r="G54">
            <v>5985.7005032378565</v>
          </cell>
          <cell r="H54">
            <v>5755.6148092736603</v>
          </cell>
          <cell r="I54">
            <v>5534.9574554301853</v>
          </cell>
          <cell r="J54">
            <v>5323.3376892030219</v>
          </cell>
          <cell r="K54">
            <v>5120.3809837479112</v>
          </cell>
          <cell r="L54">
            <v>4925.7283639065645</v>
          </cell>
          <cell r="M54">
            <v>4739.0357602292343</v>
          </cell>
          <cell r="N54">
            <v>4559.9733898310451</v>
          </cell>
          <cell r="O54">
            <v>4388.2251629674265</v>
          </cell>
          <cell r="P54">
            <v>4223.4881142602371</v>
          </cell>
          <cell r="Q54">
            <v>4065.4718575506226</v>
          </cell>
          <cell r="R54">
            <v>3913.8980633971178</v>
          </cell>
          <cell r="S54">
            <v>3768.4999582783253</v>
          </cell>
          <cell r="T54">
            <v>3629.0218445985543</v>
          </cell>
          <cell r="U54">
            <v>3495.2186406322571</v>
          </cell>
          <cell r="V54">
            <v>3366.8554395790065</v>
          </cell>
          <cell r="W54">
            <v>3243.7070869351537</v>
          </cell>
          <cell r="X54">
            <v>3125.5577754213018</v>
          </cell>
          <cell r="Y54">
            <v>3012.2006567363092</v>
          </cell>
          <cell r="Z54">
            <v>2903.4374694388503</v>
          </cell>
          <cell r="AA54">
            <v>2799.0781822866029</v>
          </cell>
          <cell r="AB54">
            <v>2698.9406523909356</v>
          </cell>
          <cell r="AC54">
            <v>2602.8502975716669</v>
          </cell>
          <cell r="AD54">
            <v>2510.6397823220186</v>
          </cell>
          <cell r="AE54">
            <v>2422.1487168183976</v>
          </cell>
          <cell r="AF54">
            <v>2337.2233684331213</v>
          </cell>
          <cell r="AG54">
            <v>2255.716385230714</v>
          </cell>
          <cell r="AH54">
            <v>2177.4865309499678</v>
          </cell>
          <cell r="AI54">
            <v>2102.3984309946645</v>
          </cell>
          <cell r="AJ54">
            <v>2030.3223289756374</v>
          </cell>
          <cell r="AK54">
            <v>1961.1338533658916</v>
          </cell>
          <cell r="AL54">
            <v>1894.7137938486608</v>
          </cell>
          <cell r="AM54">
            <v>1830.9478869557788</v>
          </cell>
          <cell r="AN54">
            <v>1769.7266106104289</v>
          </cell>
        </row>
        <row r="55">
          <cell r="A55" t="str">
            <v>RC3OfOTRG155</v>
          </cell>
          <cell r="B55" t="str">
            <v>RD</v>
          </cell>
          <cell r="C55" t="str">
            <v>Constant</v>
          </cell>
          <cell r="D55">
            <v>30</v>
          </cell>
          <cell r="E55" t="str">
            <v>OffShoreWind</v>
          </cell>
          <cell r="F55" t="str">
            <v>OTRG15</v>
          </cell>
          <cell r="G55">
            <v>5985.7005032378565</v>
          </cell>
          <cell r="H55">
            <v>5985.7005032378565</v>
          </cell>
          <cell r="I55">
            <v>5985.7005032378565</v>
          </cell>
          <cell r="J55">
            <v>5985.7005032378565</v>
          </cell>
          <cell r="K55">
            <v>5985.7005032378565</v>
          </cell>
          <cell r="L55">
            <v>5985.7005032378565</v>
          </cell>
          <cell r="M55">
            <v>5985.7005032378565</v>
          </cell>
          <cell r="N55">
            <v>5985.7005032378565</v>
          </cell>
          <cell r="O55">
            <v>5985.7005032378565</v>
          </cell>
          <cell r="P55">
            <v>5985.7005032378565</v>
          </cell>
          <cell r="Q55">
            <v>5985.7005032378565</v>
          </cell>
          <cell r="R55">
            <v>5985.7005032378565</v>
          </cell>
          <cell r="S55">
            <v>5985.7005032378565</v>
          </cell>
          <cell r="T55">
            <v>5985.7005032378565</v>
          </cell>
          <cell r="U55">
            <v>5985.7005032378565</v>
          </cell>
          <cell r="V55">
            <v>5985.7005032378565</v>
          </cell>
          <cell r="W55">
            <v>5985.7005032378565</v>
          </cell>
          <cell r="X55">
            <v>5985.7005032378565</v>
          </cell>
          <cell r="Y55">
            <v>5985.7005032378565</v>
          </cell>
          <cell r="Z55">
            <v>5985.7005032378565</v>
          </cell>
          <cell r="AA55">
            <v>5985.7005032378565</v>
          </cell>
          <cell r="AB55">
            <v>5985.7005032378565</v>
          </cell>
          <cell r="AC55">
            <v>5985.7005032378565</v>
          </cell>
          <cell r="AD55">
            <v>5985.7005032378565</v>
          </cell>
          <cell r="AE55">
            <v>5985.7005032378565</v>
          </cell>
          <cell r="AF55">
            <v>5985.7005032378565</v>
          </cell>
          <cell r="AG55">
            <v>5985.7005032378565</v>
          </cell>
          <cell r="AH55">
            <v>5985.7005032378565</v>
          </cell>
          <cell r="AI55">
            <v>5985.7005032378565</v>
          </cell>
          <cell r="AJ55">
            <v>5985.7005032378565</v>
          </cell>
          <cell r="AK55">
            <v>5985.7005032378565</v>
          </cell>
          <cell r="AL55">
            <v>5985.7005032378565</v>
          </cell>
          <cell r="AM55">
            <v>5985.7005032378565</v>
          </cell>
          <cell r="AN55">
            <v>5985.7005032378565</v>
          </cell>
        </row>
        <row r="56">
          <cell r="A56" t="str">
            <v>RL3UtSeattle</v>
          </cell>
          <cell r="B56" t="str">
            <v>RD</v>
          </cell>
          <cell r="C56" t="str">
            <v>Low</v>
          </cell>
          <cell r="D56">
            <v>30</v>
          </cell>
          <cell r="E56" t="str">
            <v>UtilityPV</v>
          </cell>
          <cell r="F56" t="str">
            <v>Seattle</v>
          </cell>
          <cell r="G56">
            <v>1110.7302045049462</v>
          </cell>
          <cell r="H56">
            <v>1114.7551470183678</v>
          </cell>
          <cell r="I56">
            <v>961.60481444192862</v>
          </cell>
          <cell r="J56">
            <v>902.22647003649149</v>
          </cell>
          <cell r="K56">
            <v>868.47026023551382</v>
          </cell>
          <cell r="L56">
            <v>834.71405043453592</v>
          </cell>
          <cell r="M56">
            <v>800.95784063355813</v>
          </cell>
          <cell r="N56">
            <v>767.20163083258024</v>
          </cell>
          <cell r="O56">
            <v>733.44542103160256</v>
          </cell>
          <cell r="P56">
            <v>699.68921123062466</v>
          </cell>
          <cell r="Q56">
            <v>665.93300142964688</v>
          </cell>
          <cell r="R56">
            <v>632.17679162866909</v>
          </cell>
          <cell r="S56">
            <v>598.42058182769131</v>
          </cell>
          <cell r="T56">
            <v>564.66437202671295</v>
          </cell>
          <cell r="U56">
            <v>548.51467931240529</v>
          </cell>
          <cell r="V56">
            <v>532.36498659809774</v>
          </cell>
          <cell r="W56">
            <v>516.21529388379008</v>
          </cell>
          <cell r="X56">
            <v>500.06560116948242</v>
          </cell>
          <cell r="Y56">
            <v>483.9159084551747</v>
          </cell>
          <cell r="Z56">
            <v>471.66189896993058</v>
          </cell>
          <cell r="AA56">
            <v>459.40788948468645</v>
          </cell>
          <cell r="AB56">
            <v>447.15387999944227</v>
          </cell>
          <cell r="AC56">
            <v>434.8998705141982</v>
          </cell>
          <cell r="AD56">
            <v>422.64586102895413</v>
          </cell>
          <cell r="AE56">
            <v>415.21314271478576</v>
          </cell>
          <cell r="AF56">
            <v>407.78042440061745</v>
          </cell>
          <cell r="AG56">
            <v>400.34770608644902</v>
          </cell>
          <cell r="AH56">
            <v>392.91498777228071</v>
          </cell>
          <cell r="AI56">
            <v>385.48226945811246</v>
          </cell>
          <cell r="AJ56">
            <v>379.57941548337163</v>
          </cell>
          <cell r="AK56">
            <v>373.67656150863075</v>
          </cell>
          <cell r="AL56">
            <v>367.77370753388988</v>
          </cell>
          <cell r="AM56">
            <v>361.870853559149</v>
          </cell>
          <cell r="AN56">
            <v>355.96799958440818</v>
          </cell>
        </row>
        <row r="57">
          <cell r="A57" t="str">
            <v>RM3UtSeattle</v>
          </cell>
          <cell r="B57" t="str">
            <v>RD</v>
          </cell>
          <cell r="C57" t="str">
            <v>Mid</v>
          </cell>
          <cell r="D57">
            <v>30</v>
          </cell>
          <cell r="E57" t="str">
            <v>UtilityPV</v>
          </cell>
          <cell r="F57" t="str">
            <v>Seattle</v>
          </cell>
          <cell r="G57">
            <v>1110.7302045049462</v>
          </cell>
          <cell r="H57">
            <v>1114.7551470183678</v>
          </cell>
          <cell r="I57">
            <v>1095.136341411092</v>
          </cell>
          <cell r="J57">
            <v>1074.5460592058705</v>
          </cell>
          <cell r="K57">
            <v>1054.2716052585899</v>
          </cell>
          <cell r="L57">
            <v>1032.8707927586827</v>
          </cell>
          <cell r="M57">
            <v>1011.4699802587754</v>
          </cell>
          <cell r="N57">
            <v>990.06916775886816</v>
          </cell>
          <cell r="O57">
            <v>968.6683552589609</v>
          </cell>
          <cell r="P57">
            <v>947.26754275905375</v>
          </cell>
          <cell r="Q57">
            <v>925.86673025914649</v>
          </cell>
          <cell r="R57">
            <v>904.46591775923923</v>
          </cell>
          <cell r="S57">
            <v>883.06510525933209</v>
          </cell>
          <cell r="T57">
            <v>861.66429275942448</v>
          </cell>
          <cell r="U57">
            <v>852.11143875737991</v>
          </cell>
          <cell r="V57">
            <v>842.55858475533546</v>
          </cell>
          <cell r="W57">
            <v>833.00573075329112</v>
          </cell>
          <cell r="X57">
            <v>823.45287675124678</v>
          </cell>
          <cell r="Y57">
            <v>813.90002274920221</v>
          </cell>
          <cell r="Z57">
            <v>804.34716874715787</v>
          </cell>
          <cell r="AA57">
            <v>794.79431474511352</v>
          </cell>
          <cell r="AB57">
            <v>785.24146074306907</v>
          </cell>
          <cell r="AC57">
            <v>775.68860674102473</v>
          </cell>
          <cell r="AD57">
            <v>766.13575273897982</v>
          </cell>
          <cell r="AE57">
            <v>757.85320406072049</v>
          </cell>
          <cell r="AF57">
            <v>749.57065538246127</v>
          </cell>
          <cell r="AG57">
            <v>741.28810670420194</v>
          </cell>
          <cell r="AH57">
            <v>733.00555802594261</v>
          </cell>
          <cell r="AI57">
            <v>724.72300934768339</v>
          </cell>
          <cell r="AJ57">
            <v>716.44046066942406</v>
          </cell>
          <cell r="AK57">
            <v>708.15791199116472</v>
          </cell>
          <cell r="AL57">
            <v>699.87536331290551</v>
          </cell>
          <cell r="AM57">
            <v>691.59281463464617</v>
          </cell>
          <cell r="AN57">
            <v>683.31026595638741</v>
          </cell>
        </row>
        <row r="58">
          <cell r="A58" t="str">
            <v>RC3UtSeattle</v>
          </cell>
          <cell r="B58" t="str">
            <v>RD</v>
          </cell>
          <cell r="C58" t="str">
            <v>Constant</v>
          </cell>
          <cell r="D58">
            <v>30</v>
          </cell>
          <cell r="E58" t="str">
            <v>UtilityPV</v>
          </cell>
          <cell r="F58" t="str">
            <v>Seattle</v>
          </cell>
          <cell r="G58">
            <v>1110.7302045049462</v>
          </cell>
          <cell r="H58">
            <v>1114.7551470183678</v>
          </cell>
          <cell r="I58">
            <v>1114.7551470183678</v>
          </cell>
          <cell r="J58">
            <v>1114.7551470183678</v>
          </cell>
          <cell r="K58">
            <v>1114.7551470183678</v>
          </cell>
          <cell r="L58">
            <v>1114.7551470183678</v>
          </cell>
          <cell r="M58">
            <v>1114.7551470183678</v>
          </cell>
          <cell r="N58">
            <v>1114.7551470183678</v>
          </cell>
          <cell r="O58">
            <v>1114.7551470183678</v>
          </cell>
          <cell r="P58">
            <v>1114.7551470183678</v>
          </cell>
          <cell r="Q58">
            <v>1114.7551470183678</v>
          </cell>
          <cell r="R58">
            <v>1114.7551470183678</v>
          </cell>
          <cell r="S58">
            <v>1114.7551470183678</v>
          </cell>
          <cell r="T58">
            <v>1114.7551470183678</v>
          </cell>
          <cell r="U58">
            <v>1114.7551470183678</v>
          </cell>
          <cell r="V58">
            <v>1114.7551470183678</v>
          </cell>
          <cell r="W58">
            <v>1114.7551470183678</v>
          </cell>
          <cell r="X58">
            <v>1114.7551470183678</v>
          </cell>
          <cell r="Y58">
            <v>1114.7551470183678</v>
          </cell>
          <cell r="Z58">
            <v>1114.7551470183678</v>
          </cell>
          <cell r="AA58">
            <v>1114.7551470183678</v>
          </cell>
          <cell r="AB58">
            <v>1114.7551470183678</v>
          </cell>
          <cell r="AC58">
            <v>1114.7551470183678</v>
          </cell>
          <cell r="AD58">
            <v>1114.7551470183678</v>
          </cell>
          <cell r="AE58">
            <v>1114.7551470183678</v>
          </cell>
          <cell r="AF58">
            <v>1114.7551470183678</v>
          </cell>
          <cell r="AG58">
            <v>1114.7551470183678</v>
          </cell>
          <cell r="AH58">
            <v>1114.7551470183678</v>
          </cell>
          <cell r="AI58">
            <v>1114.7551470183678</v>
          </cell>
          <cell r="AJ58">
            <v>1114.7551470183678</v>
          </cell>
          <cell r="AK58">
            <v>1114.7551470183678</v>
          </cell>
          <cell r="AL58">
            <v>1114.7551470183678</v>
          </cell>
          <cell r="AM58">
            <v>1114.7551470183678</v>
          </cell>
          <cell r="AN58">
            <v>1114.7551470183678</v>
          </cell>
        </row>
        <row r="59">
          <cell r="A59" t="str">
            <v>RL3UtChicago</v>
          </cell>
          <cell r="B59" t="str">
            <v>RD</v>
          </cell>
          <cell r="C59" t="str">
            <v>Low</v>
          </cell>
          <cell r="D59">
            <v>30</v>
          </cell>
          <cell r="E59" t="str">
            <v>UtilityPV</v>
          </cell>
          <cell r="F59" t="str">
            <v>Chicago</v>
          </cell>
          <cell r="G59">
            <v>1110.7302045049462</v>
          </cell>
          <cell r="H59">
            <v>1114.7551470183678</v>
          </cell>
          <cell r="I59">
            <v>961.60481444192862</v>
          </cell>
          <cell r="J59">
            <v>902.22647003649149</v>
          </cell>
          <cell r="K59">
            <v>868.47026023551382</v>
          </cell>
          <cell r="L59">
            <v>834.71405043453592</v>
          </cell>
          <cell r="M59">
            <v>800.95784063355813</v>
          </cell>
          <cell r="N59">
            <v>767.20163083258024</v>
          </cell>
          <cell r="O59">
            <v>733.44542103160256</v>
          </cell>
          <cell r="P59">
            <v>699.68921123062466</v>
          </cell>
          <cell r="Q59">
            <v>665.93300142964688</v>
          </cell>
          <cell r="R59">
            <v>632.17679162866909</v>
          </cell>
          <cell r="S59">
            <v>598.42058182769131</v>
          </cell>
          <cell r="T59">
            <v>564.66437202671295</v>
          </cell>
          <cell r="U59">
            <v>548.51467931240529</v>
          </cell>
          <cell r="V59">
            <v>532.36498659809774</v>
          </cell>
          <cell r="W59">
            <v>516.21529388379008</v>
          </cell>
          <cell r="X59">
            <v>500.06560116948242</v>
          </cell>
          <cell r="Y59">
            <v>483.9159084551747</v>
          </cell>
          <cell r="Z59">
            <v>471.66189896993058</v>
          </cell>
          <cell r="AA59">
            <v>459.40788948468645</v>
          </cell>
          <cell r="AB59">
            <v>447.15387999944227</v>
          </cell>
          <cell r="AC59">
            <v>434.8998705141982</v>
          </cell>
          <cell r="AD59">
            <v>422.64586102895413</v>
          </cell>
          <cell r="AE59">
            <v>415.21314271478576</v>
          </cell>
          <cell r="AF59">
            <v>407.78042440061745</v>
          </cell>
          <cell r="AG59">
            <v>400.34770608644902</v>
          </cell>
          <cell r="AH59">
            <v>392.91498777228071</v>
          </cell>
          <cell r="AI59">
            <v>385.48226945811246</v>
          </cell>
          <cell r="AJ59">
            <v>379.57941548337163</v>
          </cell>
          <cell r="AK59">
            <v>373.67656150863075</v>
          </cell>
          <cell r="AL59">
            <v>367.77370753388988</v>
          </cell>
          <cell r="AM59">
            <v>361.870853559149</v>
          </cell>
          <cell r="AN59">
            <v>355.96799958440818</v>
          </cell>
        </row>
        <row r="60">
          <cell r="A60" t="str">
            <v>RM3UtChicago</v>
          </cell>
          <cell r="B60" t="str">
            <v>RD</v>
          </cell>
          <cell r="C60" t="str">
            <v>Mid</v>
          </cell>
          <cell r="D60">
            <v>30</v>
          </cell>
          <cell r="E60" t="str">
            <v>UtilityPV</v>
          </cell>
          <cell r="F60" t="str">
            <v>Chicago</v>
          </cell>
          <cell r="G60">
            <v>1110.7302045049462</v>
          </cell>
          <cell r="H60">
            <v>1114.7551470183678</v>
          </cell>
          <cell r="I60">
            <v>1095.136341411092</v>
          </cell>
          <cell r="J60">
            <v>1074.5460592058705</v>
          </cell>
          <cell r="K60">
            <v>1054.2716052585899</v>
          </cell>
          <cell r="L60">
            <v>1032.8707927586827</v>
          </cell>
          <cell r="M60">
            <v>1011.4699802587754</v>
          </cell>
          <cell r="N60">
            <v>990.06916775886816</v>
          </cell>
          <cell r="O60">
            <v>968.6683552589609</v>
          </cell>
          <cell r="P60">
            <v>947.26754275905375</v>
          </cell>
          <cell r="Q60">
            <v>925.86673025914649</v>
          </cell>
          <cell r="R60">
            <v>904.46591775923923</v>
          </cell>
          <cell r="S60">
            <v>883.06510525933209</v>
          </cell>
          <cell r="T60">
            <v>861.66429275942448</v>
          </cell>
          <cell r="U60">
            <v>852.11143875737991</v>
          </cell>
          <cell r="V60">
            <v>842.55858475533546</v>
          </cell>
          <cell r="W60">
            <v>833.00573075329112</v>
          </cell>
          <cell r="X60">
            <v>823.45287675124678</v>
          </cell>
          <cell r="Y60">
            <v>813.90002274920221</v>
          </cell>
          <cell r="Z60">
            <v>804.34716874715787</v>
          </cell>
          <cell r="AA60">
            <v>794.79431474511352</v>
          </cell>
          <cell r="AB60">
            <v>785.24146074306907</v>
          </cell>
          <cell r="AC60">
            <v>775.68860674102473</v>
          </cell>
          <cell r="AD60">
            <v>766.13575273897982</v>
          </cell>
          <cell r="AE60">
            <v>757.85320406072049</v>
          </cell>
          <cell r="AF60">
            <v>749.57065538246127</v>
          </cell>
          <cell r="AG60">
            <v>741.28810670420194</v>
          </cell>
          <cell r="AH60">
            <v>733.00555802594261</v>
          </cell>
          <cell r="AI60">
            <v>724.72300934768339</v>
          </cell>
          <cell r="AJ60">
            <v>716.44046066942406</v>
          </cell>
          <cell r="AK60">
            <v>708.15791199116472</v>
          </cell>
          <cell r="AL60">
            <v>699.87536331290551</v>
          </cell>
          <cell r="AM60">
            <v>691.59281463464617</v>
          </cell>
          <cell r="AN60">
            <v>683.31026595638741</v>
          </cell>
        </row>
        <row r="61">
          <cell r="A61" t="str">
            <v>RC3UtChicago</v>
          </cell>
          <cell r="B61" t="str">
            <v>RD</v>
          </cell>
          <cell r="C61" t="str">
            <v>Constant</v>
          </cell>
          <cell r="D61">
            <v>30</v>
          </cell>
          <cell r="E61" t="str">
            <v>UtilityPV</v>
          </cell>
          <cell r="F61" t="str">
            <v>Chicago</v>
          </cell>
          <cell r="G61">
            <v>1110.7302045049462</v>
          </cell>
          <cell r="H61">
            <v>1114.7551470183678</v>
          </cell>
          <cell r="I61">
            <v>1114.7551470183678</v>
          </cell>
          <cell r="J61">
            <v>1114.7551470183678</v>
          </cell>
          <cell r="K61">
            <v>1114.7551470183678</v>
          </cell>
          <cell r="L61">
            <v>1114.7551470183678</v>
          </cell>
          <cell r="M61">
            <v>1114.7551470183678</v>
          </cell>
          <cell r="N61">
            <v>1114.7551470183678</v>
          </cell>
          <cell r="O61">
            <v>1114.7551470183678</v>
          </cell>
          <cell r="P61">
            <v>1114.7551470183678</v>
          </cell>
          <cell r="Q61">
            <v>1114.7551470183678</v>
          </cell>
          <cell r="R61">
            <v>1114.7551470183678</v>
          </cell>
          <cell r="S61">
            <v>1114.7551470183678</v>
          </cell>
          <cell r="T61">
            <v>1114.7551470183678</v>
          </cell>
          <cell r="U61">
            <v>1114.7551470183678</v>
          </cell>
          <cell r="V61">
            <v>1114.7551470183678</v>
          </cell>
          <cell r="W61">
            <v>1114.7551470183678</v>
          </cell>
          <cell r="X61">
            <v>1114.7551470183678</v>
          </cell>
          <cell r="Y61">
            <v>1114.7551470183678</v>
          </cell>
          <cell r="Z61">
            <v>1114.7551470183678</v>
          </cell>
          <cell r="AA61">
            <v>1114.7551470183678</v>
          </cell>
          <cell r="AB61">
            <v>1114.7551470183678</v>
          </cell>
          <cell r="AC61">
            <v>1114.7551470183678</v>
          </cell>
          <cell r="AD61">
            <v>1114.7551470183678</v>
          </cell>
          <cell r="AE61">
            <v>1114.7551470183678</v>
          </cell>
          <cell r="AF61">
            <v>1114.7551470183678</v>
          </cell>
          <cell r="AG61">
            <v>1114.7551470183678</v>
          </cell>
          <cell r="AH61">
            <v>1114.7551470183678</v>
          </cell>
          <cell r="AI61">
            <v>1114.7551470183678</v>
          </cell>
          <cell r="AJ61">
            <v>1114.7551470183678</v>
          </cell>
          <cell r="AK61">
            <v>1114.7551470183678</v>
          </cell>
          <cell r="AL61">
            <v>1114.7551470183678</v>
          </cell>
          <cell r="AM61">
            <v>1114.7551470183678</v>
          </cell>
          <cell r="AN61">
            <v>1114.7551470183678</v>
          </cell>
        </row>
        <row r="62">
          <cell r="A62" t="str">
            <v>RL3UtKansasy</v>
          </cell>
          <cell r="B62" t="str">
            <v>RD</v>
          </cell>
          <cell r="C62" t="str">
            <v>Low</v>
          </cell>
          <cell r="D62">
            <v>30</v>
          </cell>
          <cell r="E62" t="str">
            <v>UtilityPV</v>
          </cell>
          <cell r="F62" t="str">
            <v>KansasCity</v>
          </cell>
          <cell r="G62">
            <v>1110.7302045049462</v>
          </cell>
          <cell r="H62">
            <v>1114.7551470183678</v>
          </cell>
          <cell r="I62">
            <v>961.60481444192862</v>
          </cell>
          <cell r="J62">
            <v>902.22647003649149</v>
          </cell>
          <cell r="K62">
            <v>868.47026023551382</v>
          </cell>
          <cell r="L62">
            <v>834.71405043453592</v>
          </cell>
          <cell r="M62">
            <v>800.95784063355813</v>
          </cell>
          <cell r="N62">
            <v>767.20163083258024</v>
          </cell>
          <cell r="O62">
            <v>733.44542103160256</v>
          </cell>
          <cell r="P62">
            <v>699.68921123062466</v>
          </cell>
          <cell r="Q62">
            <v>665.93300142964688</v>
          </cell>
          <cell r="R62">
            <v>632.17679162866909</v>
          </cell>
          <cell r="S62">
            <v>598.42058182769131</v>
          </cell>
          <cell r="T62">
            <v>564.66437202671295</v>
          </cell>
          <cell r="U62">
            <v>548.51467931240529</v>
          </cell>
          <cell r="V62">
            <v>532.36498659809774</v>
          </cell>
          <cell r="W62">
            <v>516.21529388379008</v>
          </cell>
          <cell r="X62">
            <v>500.06560116948242</v>
          </cell>
          <cell r="Y62">
            <v>483.9159084551747</v>
          </cell>
          <cell r="Z62">
            <v>471.66189896993058</v>
          </cell>
          <cell r="AA62">
            <v>459.40788948468645</v>
          </cell>
          <cell r="AB62">
            <v>447.15387999944227</v>
          </cell>
          <cell r="AC62">
            <v>434.8998705141982</v>
          </cell>
          <cell r="AD62">
            <v>422.64586102895413</v>
          </cell>
          <cell r="AE62">
            <v>415.21314271478576</v>
          </cell>
          <cell r="AF62">
            <v>407.78042440061745</v>
          </cell>
          <cell r="AG62">
            <v>400.34770608644902</v>
          </cell>
          <cell r="AH62">
            <v>392.91498777228071</v>
          </cell>
          <cell r="AI62">
            <v>385.48226945811246</v>
          </cell>
          <cell r="AJ62">
            <v>379.57941548337163</v>
          </cell>
          <cell r="AK62">
            <v>373.67656150863075</v>
          </cell>
          <cell r="AL62">
            <v>367.77370753388988</v>
          </cell>
          <cell r="AM62">
            <v>361.870853559149</v>
          </cell>
          <cell r="AN62">
            <v>355.96799958440818</v>
          </cell>
        </row>
        <row r="63">
          <cell r="A63" t="str">
            <v>RM3UtKansasy</v>
          </cell>
          <cell r="B63" t="str">
            <v>RD</v>
          </cell>
          <cell r="C63" t="str">
            <v>Mid</v>
          </cell>
          <cell r="D63">
            <v>30</v>
          </cell>
          <cell r="E63" t="str">
            <v>UtilityPV</v>
          </cell>
          <cell r="F63" t="str">
            <v>KansasCity</v>
          </cell>
          <cell r="G63">
            <v>1110.7302045049462</v>
          </cell>
          <cell r="H63">
            <v>1114.7551470183678</v>
          </cell>
          <cell r="I63">
            <v>1095.136341411092</v>
          </cell>
          <cell r="J63">
            <v>1074.5460592058705</v>
          </cell>
          <cell r="K63">
            <v>1054.2716052585899</v>
          </cell>
          <cell r="L63">
            <v>1032.8707927586827</v>
          </cell>
          <cell r="M63">
            <v>1011.4699802587754</v>
          </cell>
          <cell r="N63">
            <v>990.06916775886816</v>
          </cell>
          <cell r="O63">
            <v>968.6683552589609</v>
          </cell>
          <cell r="P63">
            <v>947.26754275905375</v>
          </cell>
          <cell r="Q63">
            <v>925.86673025914649</v>
          </cell>
          <cell r="R63">
            <v>904.46591775923923</v>
          </cell>
          <cell r="S63">
            <v>883.06510525933209</v>
          </cell>
          <cell r="T63">
            <v>861.66429275942448</v>
          </cell>
          <cell r="U63">
            <v>852.11143875737991</v>
          </cell>
          <cell r="V63">
            <v>842.55858475533546</v>
          </cell>
          <cell r="W63">
            <v>833.00573075329112</v>
          </cell>
          <cell r="X63">
            <v>823.45287675124678</v>
          </cell>
          <cell r="Y63">
            <v>813.90002274920221</v>
          </cell>
          <cell r="Z63">
            <v>804.34716874715787</v>
          </cell>
          <cell r="AA63">
            <v>794.79431474511352</v>
          </cell>
          <cell r="AB63">
            <v>785.24146074306907</v>
          </cell>
          <cell r="AC63">
            <v>775.68860674102473</v>
          </cell>
          <cell r="AD63">
            <v>766.13575273897982</v>
          </cell>
          <cell r="AE63">
            <v>757.85320406072049</v>
          </cell>
          <cell r="AF63">
            <v>749.57065538246127</v>
          </cell>
          <cell r="AG63">
            <v>741.28810670420194</v>
          </cell>
          <cell r="AH63">
            <v>733.00555802594261</v>
          </cell>
          <cell r="AI63">
            <v>724.72300934768339</v>
          </cell>
          <cell r="AJ63">
            <v>716.44046066942406</v>
          </cell>
          <cell r="AK63">
            <v>708.15791199116472</v>
          </cell>
          <cell r="AL63">
            <v>699.87536331290551</v>
          </cell>
          <cell r="AM63">
            <v>691.59281463464617</v>
          </cell>
          <cell r="AN63">
            <v>683.31026595638741</v>
          </cell>
        </row>
        <row r="64">
          <cell r="A64" t="str">
            <v>RC3UtKansasy</v>
          </cell>
          <cell r="B64" t="str">
            <v>RD</v>
          </cell>
          <cell r="C64" t="str">
            <v>Constant</v>
          </cell>
          <cell r="D64">
            <v>30</v>
          </cell>
          <cell r="E64" t="str">
            <v>UtilityPV</v>
          </cell>
          <cell r="F64" t="str">
            <v>KansasCity</v>
          </cell>
          <cell r="G64">
            <v>1110.7302045049462</v>
          </cell>
          <cell r="H64">
            <v>1114.7551470183678</v>
          </cell>
          <cell r="I64">
            <v>1114.7551470183678</v>
          </cell>
          <cell r="J64">
            <v>1114.7551470183678</v>
          </cell>
          <cell r="K64">
            <v>1114.7551470183678</v>
          </cell>
          <cell r="L64">
            <v>1114.7551470183678</v>
          </cell>
          <cell r="M64">
            <v>1114.7551470183678</v>
          </cell>
          <cell r="N64">
            <v>1114.7551470183678</v>
          </cell>
          <cell r="O64">
            <v>1114.7551470183678</v>
          </cell>
          <cell r="P64">
            <v>1114.7551470183678</v>
          </cell>
          <cell r="Q64">
            <v>1114.7551470183678</v>
          </cell>
          <cell r="R64">
            <v>1114.7551470183678</v>
          </cell>
          <cell r="S64">
            <v>1114.7551470183678</v>
          </cell>
          <cell r="T64">
            <v>1114.7551470183678</v>
          </cell>
          <cell r="U64">
            <v>1114.7551470183678</v>
          </cell>
          <cell r="V64">
            <v>1114.7551470183678</v>
          </cell>
          <cell r="W64">
            <v>1114.7551470183678</v>
          </cell>
          <cell r="X64">
            <v>1114.7551470183678</v>
          </cell>
          <cell r="Y64">
            <v>1114.7551470183678</v>
          </cell>
          <cell r="Z64">
            <v>1114.7551470183678</v>
          </cell>
          <cell r="AA64">
            <v>1114.7551470183678</v>
          </cell>
          <cell r="AB64">
            <v>1114.7551470183678</v>
          </cell>
          <cell r="AC64">
            <v>1114.7551470183678</v>
          </cell>
          <cell r="AD64">
            <v>1114.7551470183678</v>
          </cell>
          <cell r="AE64">
            <v>1114.7551470183678</v>
          </cell>
          <cell r="AF64">
            <v>1114.7551470183678</v>
          </cell>
          <cell r="AG64">
            <v>1114.7551470183678</v>
          </cell>
          <cell r="AH64">
            <v>1114.7551470183678</v>
          </cell>
          <cell r="AI64">
            <v>1114.7551470183678</v>
          </cell>
          <cell r="AJ64">
            <v>1114.7551470183678</v>
          </cell>
          <cell r="AK64">
            <v>1114.7551470183678</v>
          </cell>
          <cell r="AL64">
            <v>1114.7551470183678</v>
          </cell>
          <cell r="AM64">
            <v>1114.7551470183678</v>
          </cell>
          <cell r="AN64">
            <v>1114.7551470183678</v>
          </cell>
        </row>
        <row r="65">
          <cell r="A65" t="str">
            <v>RL3UtLosAngs</v>
          </cell>
          <cell r="B65" t="str">
            <v>RD</v>
          </cell>
          <cell r="C65" t="str">
            <v>Low</v>
          </cell>
          <cell r="D65">
            <v>30</v>
          </cell>
          <cell r="E65" t="str">
            <v>UtilityPV</v>
          </cell>
          <cell r="F65" t="str">
            <v>LosAngeles</v>
          </cell>
          <cell r="G65">
            <v>1110.7302045049462</v>
          </cell>
          <cell r="H65">
            <v>1114.7551470183678</v>
          </cell>
          <cell r="I65">
            <v>961.60481444192862</v>
          </cell>
          <cell r="J65">
            <v>902.22647003649149</v>
          </cell>
          <cell r="K65">
            <v>868.47026023551382</v>
          </cell>
          <cell r="L65">
            <v>834.71405043453592</v>
          </cell>
          <cell r="M65">
            <v>800.95784063355813</v>
          </cell>
          <cell r="N65">
            <v>767.20163083258024</v>
          </cell>
          <cell r="O65">
            <v>733.44542103160256</v>
          </cell>
          <cell r="P65">
            <v>699.68921123062466</v>
          </cell>
          <cell r="Q65">
            <v>665.93300142964688</v>
          </cell>
          <cell r="R65">
            <v>632.17679162866909</v>
          </cell>
          <cell r="S65">
            <v>598.42058182769131</v>
          </cell>
          <cell r="T65">
            <v>564.66437202671295</v>
          </cell>
          <cell r="U65">
            <v>548.51467931240529</v>
          </cell>
          <cell r="V65">
            <v>532.36498659809774</v>
          </cell>
          <cell r="W65">
            <v>516.21529388379008</v>
          </cell>
          <cell r="X65">
            <v>500.06560116948242</v>
          </cell>
          <cell r="Y65">
            <v>483.9159084551747</v>
          </cell>
          <cell r="Z65">
            <v>471.66189896993058</v>
          </cell>
          <cell r="AA65">
            <v>459.40788948468645</v>
          </cell>
          <cell r="AB65">
            <v>447.15387999944227</v>
          </cell>
          <cell r="AC65">
            <v>434.8998705141982</v>
          </cell>
          <cell r="AD65">
            <v>422.64586102895413</v>
          </cell>
          <cell r="AE65">
            <v>415.21314271478576</v>
          </cell>
          <cell r="AF65">
            <v>407.78042440061745</v>
          </cell>
          <cell r="AG65">
            <v>400.34770608644902</v>
          </cell>
          <cell r="AH65">
            <v>392.91498777228071</v>
          </cell>
          <cell r="AI65">
            <v>385.48226945811246</v>
          </cell>
          <cell r="AJ65">
            <v>379.57941548337163</v>
          </cell>
          <cell r="AK65">
            <v>373.67656150863075</v>
          </cell>
          <cell r="AL65">
            <v>367.77370753388988</v>
          </cell>
          <cell r="AM65">
            <v>361.870853559149</v>
          </cell>
          <cell r="AN65">
            <v>355.96799958440818</v>
          </cell>
        </row>
        <row r="66">
          <cell r="A66" t="str">
            <v>RM3UtLosAngs</v>
          </cell>
          <cell r="B66" t="str">
            <v>RD</v>
          </cell>
          <cell r="C66" t="str">
            <v>Mid</v>
          </cell>
          <cell r="D66">
            <v>30</v>
          </cell>
          <cell r="E66" t="str">
            <v>UtilityPV</v>
          </cell>
          <cell r="F66" t="str">
            <v>LosAngeles</v>
          </cell>
          <cell r="G66">
            <v>1110.7302045049462</v>
          </cell>
          <cell r="H66">
            <v>1114.7551470183678</v>
          </cell>
          <cell r="I66">
            <v>1095.136341411092</v>
          </cell>
          <cell r="J66">
            <v>1074.5460592058705</v>
          </cell>
          <cell r="K66">
            <v>1054.2716052585899</v>
          </cell>
          <cell r="L66">
            <v>1032.8707927586827</v>
          </cell>
          <cell r="M66">
            <v>1011.4699802587754</v>
          </cell>
          <cell r="N66">
            <v>990.06916775886816</v>
          </cell>
          <cell r="O66">
            <v>968.6683552589609</v>
          </cell>
          <cell r="P66">
            <v>947.26754275905375</v>
          </cell>
          <cell r="Q66">
            <v>925.86673025914649</v>
          </cell>
          <cell r="R66">
            <v>904.46591775923923</v>
          </cell>
          <cell r="S66">
            <v>883.06510525933209</v>
          </cell>
          <cell r="T66">
            <v>861.66429275942448</v>
          </cell>
          <cell r="U66">
            <v>852.11143875737991</v>
          </cell>
          <cell r="V66">
            <v>842.55858475533546</v>
          </cell>
          <cell r="W66">
            <v>833.00573075329112</v>
          </cell>
          <cell r="X66">
            <v>823.45287675124678</v>
          </cell>
          <cell r="Y66">
            <v>813.90002274920221</v>
          </cell>
          <cell r="Z66">
            <v>804.34716874715787</v>
          </cell>
          <cell r="AA66">
            <v>794.79431474511352</v>
          </cell>
          <cell r="AB66">
            <v>785.24146074306907</v>
          </cell>
          <cell r="AC66">
            <v>775.68860674102473</v>
          </cell>
          <cell r="AD66">
            <v>766.13575273897982</v>
          </cell>
          <cell r="AE66">
            <v>757.85320406072049</v>
          </cell>
          <cell r="AF66">
            <v>749.57065538246127</v>
          </cell>
          <cell r="AG66">
            <v>741.28810670420194</v>
          </cell>
          <cell r="AH66">
            <v>733.00555802594261</v>
          </cell>
          <cell r="AI66">
            <v>724.72300934768339</v>
          </cell>
          <cell r="AJ66">
            <v>716.44046066942406</v>
          </cell>
          <cell r="AK66">
            <v>708.15791199116472</v>
          </cell>
          <cell r="AL66">
            <v>699.87536331290551</v>
          </cell>
          <cell r="AM66">
            <v>691.59281463464617</v>
          </cell>
          <cell r="AN66">
            <v>683.31026595638741</v>
          </cell>
        </row>
        <row r="67">
          <cell r="A67" t="str">
            <v>RC3UtLosAngs</v>
          </cell>
          <cell r="B67" t="str">
            <v>RD</v>
          </cell>
          <cell r="C67" t="str">
            <v>Constant</v>
          </cell>
          <cell r="D67">
            <v>30</v>
          </cell>
          <cell r="E67" t="str">
            <v>UtilityPV</v>
          </cell>
          <cell r="F67" t="str">
            <v>LosAngeles</v>
          </cell>
          <cell r="G67">
            <v>1110.7302045049462</v>
          </cell>
          <cell r="H67">
            <v>1114.7551470183678</v>
          </cell>
          <cell r="I67">
            <v>1114.7551470183678</v>
          </cell>
          <cell r="J67">
            <v>1114.7551470183678</v>
          </cell>
          <cell r="K67">
            <v>1114.7551470183678</v>
          </cell>
          <cell r="L67">
            <v>1114.7551470183678</v>
          </cell>
          <cell r="M67">
            <v>1114.7551470183678</v>
          </cell>
          <cell r="N67">
            <v>1114.7551470183678</v>
          </cell>
          <cell r="O67">
            <v>1114.7551470183678</v>
          </cell>
          <cell r="P67">
            <v>1114.7551470183678</v>
          </cell>
          <cell r="Q67">
            <v>1114.7551470183678</v>
          </cell>
          <cell r="R67">
            <v>1114.7551470183678</v>
          </cell>
          <cell r="S67">
            <v>1114.7551470183678</v>
          </cell>
          <cell r="T67">
            <v>1114.7551470183678</v>
          </cell>
          <cell r="U67">
            <v>1114.7551470183678</v>
          </cell>
          <cell r="V67">
            <v>1114.7551470183678</v>
          </cell>
          <cell r="W67">
            <v>1114.7551470183678</v>
          </cell>
          <cell r="X67">
            <v>1114.7551470183678</v>
          </cell>
          <cell r="Y67">
            <v>1114.7551470183678</v>
          </cell>
          <cell r="Z67">
            <v>1114.7551470183678</v>
          </cell>
          <cell r="AA67">
            <v>1114.7551470183678</v>
          </cell>
          <cell r="AB67">
            <v>1114.7551470183678</v>
          </cell>
          <cell r="AC67">
            <v>1114.7551470183678</v>
          </cell>
          <cell r="AD67">
            <v>1114.7551470183678</v>
          </cell>
          <cell r="AE67">
            <v>1114.7551470183678</v>
          </cell>
          <cell r="AF67">
            <v>1114.7551470183678</v>
          </cell>
          <cell r="AG67">
            <v>1114.7551470183678</v>
          </cell>
          <cell r="AH67">
            <v>1114.7551470183678</v>
          </cell>
          <cell r="AI67">
            <v>1114.7551470183678</v>
          </cell>
          <cell r="AJ67">
            <v>1114.7551470183678</v>
          </cell>
          <cell r="AK67">
            <v>1114.7551470183678</v>
          </cell>
          <cell r="AL67">
            <v>1114.7551470183678</v>
          </cell>
          <cell r="AM67">
            <v>1114.7551470183678</v>
          </cell>
          <cell r="AN67">
            <v>1114.7551470183678</v>
          </cell>
        </row>
        <row r="68">
          <cell r="A68" t="str">
            <v>RL3UtDaggett</v>
          </cell>
          <cell r="B68" t="str">
            <v>RD</v>
          </cell>
          <cell r="C68" t="str">
            <v>Low</v>
          </cell>
          <cell r="D68">
            <v>30</v>
          </cell>
          <cell r="E68" t="str">
            <v>UtilityPV</v>
          </cell>
          <cell r="F68" t="str">
            <v>Daggett</v>
          </cell>
          <cell r="G68">
            <v>1110.7302045049462</v>
          </cell>
          <cell r="H68">
            <v>1114.7551470183678</v>
          </cell>
          <cell r="I68">
            <v>961.60481444192862</v>
          </cell>
          <cell r="J68">
            <v>902.22647003649149</v>
          </cell>
          <cell r="K68">
            <v>868.47026023551382</v>
          </cell>
          <cell r="L68">
            <v>834.71405043453592</v>
          </cell>
          <cell r="M68">
            <v>800.95784063355813</v>
          </cell>
          <cell r="N68">
            <v>767.20163083258024</v>
          </cell>
          <cell r="O68">
            <v>733.44542103160256</v>
          </cell>
          <cell r="P68">
            <v>699.68921123062466</v>
          </cell>
          <cell r="Q68">
            <v>665.93300142964688</v>
          </cell>
          <cell r="R68">
            <v>632.17679162866909</v>
          </cell>
          <cell r="S68">
            <v>598.42058182769131</v>
          </cell>
          <cell r="T68">
            <v>564.66437202671295</v>
          </cell>
          <cell r="U68">
            <v>548.51467931240529</v>
          </cell>
          <cell r="V68">
            <v>532.36498659809774</v>
          </cell>
          <cell r="W68">
            <v>516.21529388379008</v>
          </cell>
          <cell r="X68">
            <v>500.06560116948242</v>
          </cell>
          <cell r="Y68">
            <v>483.9159084551747</v>
          </cell>
          <cell r="Z68">
            <v>471.66189896993058</v>
          </cell>
          <cell r="AA68">
            <v>459.40788948468645</v>
          </cell>
          <cell r="AB68">
            <v>447.15387999944227</v>
          </cell>
          <cell r="AC68">
            <v>434.8998705141982</v>
          </cell>
          <cell r="AD68">
            <v>422.64586102895413</v>
          </cell>
          <cell r="AE68">
            <v>415.21314271478576</v>
          </cell>
          <cell r="AF68">
            <v>407.78042440061745</v>
          </cell>
          <cell r="AG68">
            <v>400.34770608644902</v>
          </cell>
          <cell r="AH68">
            <v>392.91498777228071</v>
          </cell>
          <cell r="AI68">
            <v>385.48226945811246</v>
          </cell>
          <cell r="AJ68">
            <v>379.57941548337163</v>
          </cell>
          <cell r="AK68">
            <v>373.67656150863075</v>
          </cell>
          <cell r="AL68">
            <v>367.77370753388988</v>
          </cell>
          <cell r="AM68">
            <v>361.870853559149</v>
          </cell>
          <cell r="AN68">
            <v>355.96799958440818</v>
          </cell>
        </row>
        <row r="69">
          <cell r="A69" t="str">
            <v>RM3UtDaggett</v>
          </cell>
          <cell r="B69" t="str">
            <v>RD</v>
          </cell>
          <cell r="C69" t="str">
            <v>Mid</v>
          </cell>
          <cell r="D69">
            <v>30</v>
          </cell>
          <cell r="E69" t="str">
            <v>UtilityPV</v>
          </cell>
          <cell r="F69" t="str">
            <v>Daggett</v>
          </cell>
          <cell r="G69">
            <v>1110.7302045049462</v>
          </cell>
          <cell r="H69">
            <v>1114.7551470183678</v>
          </cell>
          <cell r="I69">
            <v>1095.136341411092</v>
          </cell>
          <cell r="J69">
            <v>1074.5460592058705</v>
          </cell>
          <cell r="K69">
            <v>1054.2716052585899</v>
          </cell>
          <cell r="L69">
            <v>1032.8707927586827</v>
          </cell>
          <cell r="M69">
            <v>1011.4699802587754</v>
          </cell>
          <cell r="N69">
            <v>990.06916775886816</v>
          </cell>
          <cell r="O69">
            <v>968.6683552589609</v>
          </cell>
          <cell r="P69">
            <v>947.26754275905375</v>
          </cell>
          <cell r="Q69">
            <v>925.86673025914649</v>
          </cell>
          <cell r="R69">
            <v>904.46591775923923</v>
          </cell>
          <cell r="S69">
            <v>883.06510525933209</v>
          </cell>
          <cell r="T69">
            <v>861.66429275942448</v>
          </cell>
          <cell r="U69">
            <v>852.11143875737991</v>
          </cell>
          <cell r="V69">
            <v>842.55858475533546</v>
          </cell>
          <cell r="W69">
            <v>833.00573075329112</v>
          </cell>
          <cell r="X69">
            <v>823.45287675124678</v>
          </cell>
          <cell r="Y69">
            <v>813.90002274920221</v>
          </cell>
          <cell r="Z69">
            <v>804.34716874715787</v>
          </cell>
          <cell r="AA69">
            <v>794.79431474511352</v>
          </cell>
          <cell r="AB69">
            <v>785.24146074306907</v>
          </cell>
          <cell r="AC69">
            <v>775.68860674102473</v>
          </cell>
          <cell r="AD69">
            <v>766.13575273897982</v>
          </cell>
          <cell r="AE69">
            <v>757.85320406072049</v>
          </cell>
          <cell r="AF69">
            <v>749.57065538246127</v>
          </cell>
          <cell r="AG69">
            <v>741.28810670420194</v>
          </cell>
          <cell r="AH69">
            <v>733.00555802594261</v>
          </cell>
          <cell r="AI69">
            <v>724.72300934768339</v>
          </cell>
          <cell r="AJ69">
            <v>716.44046066942406</v>
          </cell>
          <cell r="AK69">
            <v>708.15791199116472</v>
          </cell>
          <cell r="AL69">
            <v>699.87536331290551</v>
          </cell>
          <cell r="AM69">
            <v>691.59281463464617</v>
          </cell>
          <cell r="AN69">
            <v>683.31026595638741</v>
          </cell>
        </row>
        <row r="70">
          <cell r="A70" t="str">
            <v>RC3UtDaggett</v>
          </cell>
          <cell r="B70" t="str">
            <v>RD</v>
          </cell>
          <cell r="C70" t="str">
            <v>Constant</v>
          </cell>
          <cell r="D70">
            <v>30</v>
          </cell>
          <cell r="E70" t="str">
            <v>UtilityPV</v>
          </cell>
          <cell r="F70" t="str">
            <v>Daggett</v>
          </cell>
          <cell r="G70">
            <v>1110.7302045049462</v>
          </cell>
          <cell r="H70">
            <v>1114.7551470183678</v>
          </cell>
          <cell r="I70">
            <v>1114.7551470183678</v>
          </cell>
          <cell r="J70">
            <v>1114.7551470183678</v>
          </cell>
          <cell r="K70">
            <v>1114.7551470183678</v>
          </cell>
          <cell r="L70">
            <v>1114.7551470183678</v>
          </cell>
          <cell r="M70">
            <v>1114.7551470183678</v>
          </cell>
          <cell r="N70">
            <v>1114.7551470183678</v>
          </cell>
          <cell r="O70">
            <v>1114.7551470183678</v>
          </cell>
          <cell r="P70">
            <v>1114.7551470183678</v>
          </cell>
          <cell r="Q70">
            <v>1114.7551470183678</v>
          </cell>
          <cell r="R70">
            <v>1114.7551470183678</v>
          </cell>
          <cell r="S70">
            <v>1114.7551470183678</v>
          </cell>
          <cell r="T70">
            <v>1114.7551470183678</v>
          </cell>
          <cell r="U70">
            <v>1114.7551470183678</v>
          </cell>
          <cell r="V70">
            <v>1114.7551470183678</v>
          </cell>
          <cell r="W70">
            <v>1114.7551470183678</v>
          </cell>
          <cell r="X70">
            <v>1114.7551470183678</v>
          </cell>
          <cell r="Y70">
            <v>1114.7551470183678</v>
          </cell>
          <cell r="Z70">
            <v>1114.7551470183678</v>
          </cell>
          <cell r="AA70">
            <v>1114.7551470183678</v>
          </cell>
          <cell r="AB70">
            <v>1114.7551470183678</v>
          </cell>
          <cell r="AC70">
            <v>1114.7551470183678</v>
          </cell>
          <cell r="AD70">
            <v>1114.7551470183678</v>
          </cell>
          <cell r="AE70">
            <v>1114.7551470183678</v>
          </cell>
          <cell r="AF70">
            <v>1114.7551470183678</v>
          </cell>
          <cell r="AG70">
            <v>1114.7551470183678</v>
          </cell>
          <cell r="AH70">
            <v>1114.7551470183678</v>
          </cell>
          <cell r="AI70">
            <v>1114.7551470183678</v>
          </cell>
          <cell r="AJ70">
            <v>1114.7551470183678</v>
          </cell>
          <cell r="AK70">
            <v>1114.7551470183678</v>
          </cell>
          <cell r="AL70">
            <v>1114.7551470183678</v>
          </cell>
          <cell r="AM70">
            <v>1114.7551470183678</v>
          </cell>
          <cell r="AN70">
            <v>1114.7551470183678</v>
          </cell>
        </row>
        <row r="71">
          <cell r="A71" t="str">
            <v>RL3LaLTRG11</v>
          </cell>
          <cell r="B71" t="str">
            <v>RD</v>
          </cell>
          <cell r="C71" t="str">
            <v>Low</v>
          </cell>
          <cell r="D71">
            <v>30</v>
          </cell>
          <cell r="E71" t="str">
            <v>LandbasedWind</v>
          </cell>
          <cell r="F71" t="str">
            <v>LTRG1</v>
          </cell>
          <cell r="G71">
            <v>1610.1086002597478</v>
          </cell>
          <cell r="H71">
            <v>1572.7556534893752</v>
          </cell>
          <cell r="I71">
            <v>1535.4027067190025</v>
          </cell>
          <cell r="J71">
            <v>1498.0497599486298</v>
          </cell>
          <cell r="K71">
            <v>1460.6968131782571</v>
          </cell>
          <cell r="L71">
            <v>1423.3438664078847</v>
          </cell>
          <cell r="M71">
            <v>1385.9909196375118</v>
          </cell>
          <cell r="N71">
            <v>1348.6379728671393</v>
          </cell>
          <cell r="O71">
            <v>1311.2850260967664</v>
          </cell>
          <cell r="P71">
            <v>1273.9320793263939</v>
          </cell>
          <cell r="Q71">
            <v>1236.579132556021</v>
          </cell>
          <cell r="R71">
            <v>1199.2261857856486</v>
          </cell>
          <cell r="S71">
            <v>1161.8732390152757</v>
          </cell>
          <cell r="T71">
            <v>1124.5202922449032</v>
          </cell>
          <cell r="U71">
            <v>1109.4954656659199</v>
          </cell>
          <cell r="V71">
            <v>1094.4145077832407</v>
          </cell>
          <cell r="W71">
            <v>1079.2774185968656</v>
          </cell>
          <cell r="X71">
            <v>1064.0841981067942</v>
          </cell>
          <cell r="Y71">
            <v>1048.834846313026</v>
          </cell>
          <cell r="Z71">
            <v>1033.5293632155624</v>
          </cell>
          <cell r="AA71">
            <v>1018.1677488144019</v>
          </cell>
          <cell r="AB71">
            <v>1002.7500031095458</v>
          </cell>
          <cell r="AC71">
            <v>987.27612610099379</v>
          </cell>
          <cell r="AD71">
            <v>971.74611778874532</v>
          </cell>
          <cell r="AE71">
            <v>956.15997817280072</v>
          </cell>
          <cell r="AF71">
            <v>940.51770725315964</v>
          </cell>
          <cell r="AG71">
            <v>924.81930502982311</v>
          </cell>
          <cell r="AH71">
            <v>909.06477150278999</v>
          </cell>
          <cell r="AI71">
            <v>893.25410667206029</v>
          </cell>
          <cell r="AJ71">
            <v>877.38731053763547</v>
          </cell>
          <cell r="AK71">
            <v>861.4643830995135</v>
          </cell>
          <cell r="AL71">
            <v>845.48532435769562</v>
          </cell>
          <cell r="AM71">
            <v>829.45013431218183</v>
          </cell>
          <cell r="AN71">
            <v>813.35881296297168</v>
          </cell>
        </row>
        <row r="72">
          <cell r="A72" t="str">
            <v>RM3LaLTRG11</v>
          </cell>
          <cell r="B72" t="str">
            <v>RD</v>
          </cell>
          <cell r="C72" t="str">
            <v>Mid</v>
          </cell>
          <cell r="D72">
            <v>30</v>
          </cell>
          <cell r="E72" t="str">
            <v>LandbasedWind</v>
          </cell>
          <cell r="F72" t="str">
            <v>LTRG1</v>
          </cell>
          <cell r="G72">
            <v>1610.1086002597478</v>
          </cell>
          <cell r="H72">
            <v>1582.5853763236837</v>
          </cell>
          <cell r="I72">
            <v>1555.0621523876198</v>
          </cell>
          <cell r="J72">
            <v>1527.5389284515556</v>
          </cell>
          <cell r="K72">
            <v>1500.0157045154915</v>
          </cell>
          <cell r="L72">
            <v>1472.4924805794276</v>
          </cell>
          <cell r="M72">
            <v>1444.9692566433635</v>
          </cell>
          <cell r="N72">
            <v>1417.4460327072993</v>
          </cell>
          <cell r="O72">
            <v>1389.9228087712352</v>
          </cell>
          <cell r="P72">
            <v>1362.399584835171</v>
          </cell>
          <cell r="Q72">
            <v>1334.8763608991071</v>
          </cell>
          <cell r="R72">
            <v>1307.353136963043</v>
          </cell>
          <cell r="S72">
            <v>1279.8299130269791</v>
          </cell>
          <cell r="T72">
            <v>1252.3066890909149</v>
          </cell>
          <cell r="U72">
            <v>1238.7802998983641</v>
          </cell>
          <cell r="V72">
            <v>1225.2332918079367</v>
          </cell>
          <cell r="W72">
            <v>1211.6656648196313</v>
          </cell>
          <cell r="X72">
            <v>1198.0774189334491</v>
          </cell>
          <cell r="Y72">
            <v>1184.4685541493895</v>
          </cell>
          <cell r="Z72">
            <v>1170.8390704674532</v>
          </cell>
          <cell r="AA72">
            <v>1157.1889678876396</v>
          </cell>
          <cell r="AB72">
            <v>1143.5182464099487</v>
          </cell>
          <cell r="AC72">
            <v>1129.8269060343805</v>
          </cell>
          <cell r="AD72">
            <v>1116.1149467609355</v>
          </cell>
          <cell r="AE72">
            <v>1102.3823685896132</v>
          </cell>
          <cell r="AF72">
            <v>1088.6291715204138</v>
          </cell>
          <cell r="AG72">
            <v>1074.8553555533365</v>
          </cell>
          <cell r="AH72">
            <v>1061.0609206883832</v>
          </cell>
          <cell r="AI72">
            <v>1047.2458669255527</v>
          </cell>
          <cell r="AJ72">
            <v>1033.4101942648447</v>
          </cell>
          <cell r="AK72">
            <v>1019.5539027062594</v>
          </cell>
          <cell r="AL72">
            <v>1005.6769922497973</v>
          </cell>
          <cell r="AM72">
            <v>991.77946289545753</v>
          </cell>
          <cell r="AN72">
            <v>977.86131464324103</v>
          </cell>
        </row>
        <row r="73">
          <cell r="A73" t="str">
            <v>RC3LaLTRG11</v>
          </cell>
          <cell r="B73" t="str">
            <v>RD</v>
          </cell>
          <cell r="C73" t="str">
            <v>Constant</v>
          </cell>
          <cell r="D73">
            <v>30</v>
          </cell>
          <cell r="E73" t="str">
            <v>LandbasedWind</v>
          </cell>
          <cell r="F73" t="str">
            <v>LTRG1</v>
          </cell>
          <cell r="G73">
            <v>1610.1086002597478</v>
          </cell>
          <cell r="H73">
            <v>1610.1086002597478</v>
          </cell>
          <cell r="I73">
            <v>1610.1086002597478</v>
          </cell>
          <cell r="J73">
            <v>1610.1086002597478</v>
          </cell>
          <cell r="K73">
            <v>1610.1086002597478</v>
          </cell>
          <cell r="L73">
            <v>1610.1086002597478</v>
          </cell>
          <cell r="M73">
            <v>1610.1086002597478</v>
          </cell>
          <cell r="N73">
            <v>1610.1086002597478</v>
          </cell>
          <cell r="O73">
            <v>1610.1086002597478</v>
          </cell>
          <cell r="P73">
            <v>1610.1086002597478</v>
          </cell>
          <cell r="Q73">
            <v>1610.1086002597478</v>
          </cell>
          <cell r="R73">
            <v>1610.1086002597478</v>
          </cell>
          <cell r="S73">
            <v>1610.1086002597478</v>
          </cell>
          <cell r="T73">
            <v>1610.1086002597478</v>
          </cell>
          <cell r="U73">
            <v>1610.1086002597478</v>
          </cell>
          <cell r="V73">
            <v>1610.1086002597478</v>
          </cell>
          <cell r="W73">
            <v>1610.1086002597478</v>
          </cell>
          <cell r="X73">
            <v>1610.1086002597478</v>
          </cell>
          <cell r="Y73">
            <v>1610.1086002597478</v>
          </cell>
          <cell r="Z73">
            <v>1610.1086002597478</v>
          </cell>
          <cell r="AA73">
            <v>1610.1086002597478</v>
          </cell>
          <cell r="AB73">
            <v>1610.1086002597478</v>
          </cell>
          <cell r="AC73">
            <v>1610.1086002597478</v>
          </cell>
          <cell r="AD73">
            <v>1610.1086002597478</v>
          </cell>
          <cell r="AE73">
            <v>1610.1086002597478</v>
          </cell>
          <cell r="AF73">
            <v>1610.1086002597478</v>
          </cell>
          <cell r="AG73">
            <v>1610.1086002597478</v>
          </cell>
          <cell r="AH73">
            <v>1610.1086002597478</v>
          </cell>
          <cell r="AI73">
            <v>1610.1086002597478</v>
          </cell>
          <cell r="AJ73">
            <v>1610.1086002597478</v>
          </cell>
          <cell r="AK73">
            <v>1610.1086002597478</v>
          </cell>
          <cell r="AL73">
            <v>1610.1086002597478</v>
          </cell>
          <cell r="AM73">
            <v>1610.1086002597478</v>
          </cell>
          <cell r="AN73">
            <v>1610.1086002597478</v>
          </cell>
        </row>
        <row r="74">
          <cell r="A74" t="str">
            <v>RL3LaLTRG22</v>
          </cell>
          <cell r="B74" t="str">
            <v>RD</v>
          </cell>
          <cell r="C74" t="str">
            <v>Low</v>
          </cell>
          <cell r="D74">
            <v>30</v>
          </cell>
          <cell r="E74" t="str">
            <v>LandbasedWind</v>
          </cell>
          <cell r="F74" t="str">
            <v>LTRG2</v>
          </cell>
          <cell r="G74">
            <v>1610.1086002597478</v>
          </cell>
          <cell r="H74">
            <v>1572.7556534893752</v>
          </cell>
          <cell r="I74">
            <v>1535.4027067190025</v>
          </cell>
          <cell r="J74">
            <v>1498.0497599486298</v>
          </cell>
          <cell r="K74">
            <v>1460.6968131782571</v>
          </cell>
          <cell r="L74">
            <v>1423.3438664078847</v>
          </cell>
          <cell r="M74">
            <v>1385.9909196375118</v>
          </cell>
          <cell r="N74">
            <v>1348.6379728671393</v>
          </cell>
          <cell r="O74">
            <v>1311.2850260967664</v>
          </cell>
          <cell r="P74">
            <v>1273.9320793263939</v>
          </cell>
          <cell r="Q74">
            <v>1236.579132556021</v>
          </cell>
          <cell r="R74">
            <v>1199.2261857856486</v>
          </cell>
          <cell r="S74">
            <v>1161.8732390152757</v>
          </cell>
          <cell r="T74">
            <v>1124.5202922449032</v>
          </cell>
          <cell r="U74">
            <v>1110.4169545682653</v>
          </cell>
          <cell r="V74">
            <v>1096.2294199360833</v>
          </cell>
          <cell r="W74">
            <v>1081.9576883483567</v>
          </cell>
          <cell r="X74">
            <v>1067.6017598050867</v>
          </cell>
          <cell r="Y74">
            <v>1053.161634306271</v>
          </cell>
          <cell r="Z74">
            <v>1038.6373118519125</v>
          </cell>
          <cell r="AA74">
            <v>1024.0287924420093</v>
          </cell>
          <cell r="AB74">
            <v>1009.3360760765615</v>
          </cell>
          <cell r="AC74">
            <v>994.55916275556956</v>
          </cell>
          <cell r="AD74">
            <v>979.69805247903378</v>
          </cell>
          <cell r="AE74">
            <v>964.75274524695362</v>
          </cell>
          <cell r="AF74">
            <v>949.72324105932933</v>
          </cell>
          <cell r="AG74">
            <v>934.60953991616054</v>
          </cell>
          <cell r="AH74">
            <v>919.41164181744807</v>
          </cell>
          <cell r="AI74">
            <v>904.12954676319066</v>
          </cell>
          <cell r="AJ74">
            <v>888.76325475338922</v>
          </cell>
          <cell r="AK74">
            <v>873.31276578804409</v>
          </cell>
          <cell r="AL74">
            <v>857.77807986715368</v>
          </cell>
          <cell r="AM74">
            <v>842.15919699072015</v>
          </cell>
          <cell r="AN74">
            <v>826.45611715874156</v>
          </cell>
        </row>
        <row r="75">
          <cell r="A75" t="str">
            <v>RM3LaLTRG22</v>
          </cell>
          <cell r="B75" t="str">
            <v>RD</v>
          </cell>
          <cell r="C75" t="str">
            <v>Mid</v>
          </cell>
          <cell r="D75">
            <v>30</v>
          </cell>
          <cell r="E75" t="str">
            <v>LandbasedWind</v>
          </cell>
          <cell r="F75" t="str">
            <v>LTRG2</v>
          </cell>
          <cell r="G75">
            <v>1610.1086002597478</v>
          </cell>
          <cell r="H75">
            <v>1582.5853763236837</v>
          </cell>
          <cell r="I75">
            <v>1555.0621523876198</v>
          </cell>
          <cell r="J75">
            <v>1527.5389284515556</v>
          </cell>
          <cell r="K75">
            <v>1500.0157045154915</v>
          </cell>
          <cell r="L75">
            <v>1472.4924805794276</v>
          </cell>
          <cell r="M75">
            <v>1444.9692566433635</v>
          </cell>
          <cell r="N75">
            <v>1417.4460327072993</v>
          </cell>
          <cell r="O75">
            <v>1389.9228087712352</v>
          </cell>
          <cell r="P75">
            <v>1362.399584835171</v>
          </cell>
          <cell r="Q75">
            <v>1334.8763608991071</v>
          </cell>
          <cell r="R75">
            <v>1307.353136963043</v>
          </cell>
          <cell r="S75">
            <v>1279.8299130269791</v>
          </cell>
          <cell r="T75">
            <v>1252.3066890909149</v>
          </cell>
          <cell r="U75">
            <v>1239.2906176208239</v>
          </cell>
          <cell r="V75">
            <v>1226.2436178039165</v>
          </cell>
          <cell r="W75">
            <v>1213.1656896401942</v>
          </cell>
          <cell r="X75">
            <v>1200.0568331296554</v>
          </cell>
          <cell r="Y75">
            <v>1186.9170482723014</v>
          </cell>
          <cell r="Z75">
            <v>1173.7463350681312</v>
          </cell>
          <cell r="AA75">
            <v>1160.5446935171458</v>
          </cell>
          <cell r="AB75">
            <v>1147.3121236193442</v>
          </cell>
          <cell r="AC75">
            <v>1134.0486253747274</v>
          </cell>
          <cell r="AD75">
            <v>1120.7541987832944</v>
          </cell>
          <cell r="AE75">
            <v>1107.428843845046</v>
          </cell>
          <cell r="AF75">
            <v>1094.0725605599814</v>
          </cell>
          <cell r="AG75">
            <v>1080.685348928102</v>
          </cell>
          <cell r="AH75">
            <v>1067.2672089494063</v>
          </cell>
          <cell r="AI75">
            <v>1053.8181406238948</v>
          </cell>
          <cell r="AJ75">
            <v>1040.3381439515679</v>
          </cell>
          <cell r="AK75">
            <v>1026.8272189324248</v>
          </cell>
          <cell r="AL75">
            <v>1013.2853655664657</v>
          </cell>
          <cell r="AM75">
            <v>999.71258385369174</v>
          </cell>
          <cell r="AN75">
            <v>986.10887379410167</v>
          </cell>
        </row>
        <row r="76">
          <cell r="A76" t="str">
            <v>RC3LaLTRG22</v>
          </cell>
          <cell r="B76" t="str">
            <v>RD</v>
          </cell>
          <cell r="C76" t="str">
            <v>Constant</v>
          </cell>
          <cell r="D76">
            <v>30</v>
          </cell>
          <cell r="E76" t="str">
            <v>LandbasedWind</v>
          </cell>
          <cell r="F76" t="str">
            <v>LTRG2</v>
          </cell>
          <cell r="G76">
            <v>1610.1086002597478</v>
          </cell>
          <cell r="H76">
            <v>1610.1086002597478</v>
          </cell>
          <cell r="I76">
            <v>1610.1086002597478</v>
          </cell>
          <cell r="J76">
            <v>1610.1086002597478</v>
          </cell>
          <cell r="K76">
            <v>1610.1086002597478</v>
          </cell>
          <cell r="L76">
            <v>1610.1086002597478</v>
          </cell>
          <cell r="M76">
            <v>1610.1086002597478</v>
          </cell>
          <cell r="N76">
            <v>1610.1086002597478</v>
          </cell>
          <cell r="O76">
            <v>1610.1086002597478</v>
          </cell>
          <cell r="P76">
            <v>1610.1086002597478</v>
          </cell>
          <cell r="Q76">
            <v>1610.1086002597478</v>
          </cell>
          <cell r="R76">
            <v>1610.1086002597478</v>
          </cell>
          <cell r="S76">
            <v>1610.1086002597478</v>
          </cell>
          <cell r="T76">
            <v>1610.1086002597478</v>
          </cell>
          <cell r="U76">
            <v>1610.1086002597478</v>
          </cell>
          <cell r="V76">
            <v>1610.1086002597478</v>
          </cell>
          <cell r="W76">
            <v>1610.1086002597478</v>
          </cell>
          <cell r="X76">
            <v>1610.1086002597478</v>
          </cell>
          <cell r="Y76">
            <v>1610.1086002597478</v>
          </cell>
          <cell r="Z76">
            <v>1610.1086002597478</v>
          </cell>
          <cell r="AA76">
            <v>1610.1086002597478</v>
          </cell>
          <cell r="AB76">
            <v>1610.1086002597478</v>
          </cell>
          <cell r="AC76">
            <v>1610.1086002597478</v>
          </cell>
          <cell r="AD76">
            <v>1610.1086002597478</v>
          </cell>
          <cell r="AE76">
            <v>1610.1086002597478</v>
          </cell>
          <cell r="AF76">
            <v>1610.1086002597478</v>
          </cell>
          <cell r="AG76">
            <v>1610.1086002597478</v>
          </cell>
          <cell r="AH76">
            <v>1610.1086002597478</v>
          </cell>
          <cell r="AI76">
            <v>1610.1086002597478</v>
          </cell>
          <cell r="AJ76">
            <v>1610.1086002597478</v>
          </cell>
          <cell r="AK76">
            <v>1610.1086002597478</v>
          </cell>
          <cell r="AL76">
            <v>1610.1086002597478</v>
          </cell>
          <cell r="AM76">
            <v>1610.1086002597478</v>
          </cell>
          <cell r="AN76">
            <v>1610.1086002597478</v>
          </cell>
        </row>
        <row r="77">
          <cell r="A77" t="str">
            <v>RL3LaLTRG33</v>
          </cell>
          <cell r="B77" t="str">
            <v>RD</v>
          </cell>
          <cell r="C77" t="str">
            <v>Low</v>
          </cell>
          <cell r="D77">
            <v>30</v>
          </cell>
          <cell r="E77" t="str">
            <v>LandbasedWind</v>
          </cell>
          <cell r="F77" t="str">
            <v>LTRG3</v>
          </cell>
          <cell r="G77">
            <v>1610.1086002597478</v>
          </cell>
          <cell r="H77">
            <v>1572.7556534893752</v>
          </cell>
          <cell r="I77">
            <v>1535.4027067190025</v>
          </cell>
          <cell r="J77">
            <v>1498.0497599486298</v>
          </cell>
          <cell r="K77">
            <v>1460.6968131782571</v>
          </cell>
          <cell r="L77">
            <v>1423.3438664078847</v>
          </cell>
          <cell r="M77">
            <v>1385.9909196375118</v>
          </cell>
          <cell r="N77">
            <v>1348.6379728671393</v>
          </cell>
          <cell r="O77">
            <v>1311.2850260967664</v>
          </cell>
          <cell r="P77">
            <v>1273.9320793263939</v>
          </cell>
          <cell r="Q77">
            <v>1236.579132556021</v>
          </cell>
          <cell r="R77">
            <v>1199.2261857856486</v>
          </cell>
          <cell r="S77">
            <v>1161.8732390152757</v>
          </cell>
          <cell r="T77">
            <v>1124.5202922449032</v>
          </cell>
          <cell r="U77">
            <v>1111.3384434706104</v>
          </cell>
          <cell r="V77">
            <v>1098.0443320889258</v>
          </cell>
          <cell r="W77">
            <v>1084.6379580998484</v>
          </cell>
          <cell r="X77">
            <v>1071.1193215033786</v>
          </cell>
          <cell r="Y77">
            <v>1057.4884222995165</v>
          </cell>
          <cell r="Z77">
            <v>1043.7452604882628</v>
          </cell>
          <cell r="AA77">
            <v>1029.8898360696162</v>
          </cell>
          <cell r="AB77">
            <v>1015.9221490435775</v>
          </cell>
          <cell r="AC77">
            <v>1001.8421994101465</v>
          </cell>
          <cell r="AD77">
            <v>987.64998716932291</v>
          </cell>
          <cell r="AE77">
            <v>973.34551232110744</v>
          </cell>
          <cell r="AF77">
            <v>958.92877486549935</v>
          </cell>
          <cell r="AG77">
            <v>944.39977480249854</v>
          </cell>
          <cell r="AH77">
            <v>929.75851213210626</v>
          </cell>
          <cell r="AI77">
            <v>915.00498685432092</v>
          </cell>
          <cell r="AJ77">
            <v>900.13919896914399</v>
          </cell>
          <cell r="AK77">
            <v>885.16114847657445</v>
          </cell>
          <cell r="AL77">
            <v>870.07083537661219</v>
          </cell>
          <cell r="AM77">
            <v>854.86825966925812</v>
          </cell>
          <cell r="AN77">
            <v>839.55342135451133</v>
          </cell>
        </row>
        <row r="78">
          <cell r="A78" t="str">
            <v>RM3LaLTRG33</v>
          </cell>
          <cell r="B78" t="str">
            <v>RD</v>
          </cell>
          <cell r="C78" t="str">
            <v>Mid</v>
          </cell>
          <cell r="D78">
            <v>30</v>
          </cell>
          <cell r="E78" t="str">
            <v>LandbasedWind</v>
          </cell>
          <cell r="F78" t="str">
            <v>LTRG3</v>
          </cell>
          <cell r="G78">
            <v>1610.1086002597478</v>
          </cell>
          <cell r="H78">
            <v>1582.5853763236837</v>
          </cell>
          <cell r="I78">
            <v>1555.0621523876198</v>
          </cell>
          <cell r="J78">
            <v>1527.5389284515556</v>
          </cell>
          <cell r="K78">
            <v>1500.0157045154915</v>
          </cell>
          <cell r="L78">
            <v>1472.4924805794276</v>
          </cell>
          <cell r="M78">
            <v>1444.9692566433635</v>
          </cell>
          <cell r="N78">
            <v>1417.4460327072993</v>
          </cell>
          <cell r="O78">
            <v>1389.9228087712352</v>
          </cell>
          <cell r="P78">
            <v>1362.399584835171</v>
          </cell>
          <cell r="Q78">
            <v>1334.8763608991071</v>
          </cell>
          <cell r="R78">
            <v>1307.353136963043</v>
          </cell>
          <cell r="S78">
            <v>1279.8299130269791</v>
          </cell>
          <cell r="T78">
            <v>1252.3066890909149</v>
          </cell>
          <cell r="U78">
            <v>1239.8009353432828</v>
          </cell>
          <cell r="V78">
            <v>1227.2539437998973</v>
          </cell>
          <cell r="W78">
            <v>1214.6657144607566</v>
          </cell>
          <cell r="X78">
            <v>1202.036247325862</v>
          </cell>
          <cell r="Y78">
            <v>1189.3655423952125</v>
          </cell>
          <cell r="Z78">
            <v>1176.6535996688096</v>
          </cell>
          <cell r="AA78">
            <v>1163.9004191466524</v>
          </cell>
          <cell r="AB78">
            <v>1151.1060008287404</v>
          </cell>
          <cell r="AC78">
            <v>1138.2703447150736</v>
          </cell>
          <cell r="AD78">
            <v>1125.3934508056541</v>
          </cell>
          <cell r="AE78">
            <v>1112.4753191004788</v>
          </cell>
          <cell r="AF78">
            <v>1099.5159495995506</v>
          </cell>
          <cell r="AG78">
            <v>1086.5153423028669</v>
          </cell>
          <cell r="AH78">
            <v>1073.4734972104291</v>
          </cell>
          <cell r="AI78">
            <v>1060.3904143222369</v>
          </cell>
          <cell r="AJ78">
            <v>1047.2660936382906</v>
          </cell>
          <cell r="AK78">
            <v>1034.1005351585902</v>
          </cell>
          <cell r="AL78">
            <v>1020.8937388831347</v>
          </cell>
          <cell r="AM78">
            <v>1007.6457048119261</v>
          </cell>
          <cell r="AN78">
            <v>994.35643294496231</v>
          </cell>
        </row>
        <row r="79">
          <cell r="A79" t="str">
            <v>RC3LaLTRG33</v>
          </cell>
          <cell r="B79" t="str">
            <v>RD</v>
          </cell>
          <cell r="C79" t="str">
            <v>Constant</v>
          </cell>
          <cell r="D79">
            <v>30</v>
          </cell>
          <cell r="E79" t="str">
            <v>LandbasedWind</v>
          </cell>
          <cell r="F79" t="str">
            <v>LTRG3</v>
          </cell>
          <cell r="G79">
            <v>1610.1086002597478</v>
          </cell>
          <cell r="H79">
            <v>1610.1086002597478</v>
          </cell>
          <cell r="I79">
            <v>1610.1086002597478</v>
          </cell>
          <cell r="J79">
            <v>1610.1086002597478</v>
          </cell>
          <cell r="K79">
            <v>1610.1086002597478</v>
          </cell>
          <cell r="L79">
            <v>1610.1086002597478</v>
          </cell>
          <cell r="M79">
            <v>1610.1086002597478</v>
          </cell>
          <cell r="N79">
            <v>1610.1086002597478</v>
          </cell>
          <cell r="O79">
            <v>1610.1086002597478</v>
          </cell>
          <cell r="P79">
            <v>1610.1086002597478</v>
          </cell>
          <cell r="Q79">
            <v>1610.1086002597478</v>
          </cell>
          <cell r="R79">
            <v>1610.1086002597478</v>
          </cell>
          <cell r="S79">
            <v>1610.1086002597478</v>
          </cell>
          <cell r="T79">
            <v>1610.1086002597478</v>
          </cell>
          <cell r="U79">
            <v>1610.1086002597478</v>
          </cell>
          <cell r="V79">
            <v>1610.1086002597478</v>
          </cell>
          <cell r="W79">
            <v>1610.1086002597478</v>
          </cell>
          <cell r="X79">
            <v>1610.1086002597478</v>
          </cell>
          <cell r="Y79">
            <v>1610.1086002597478</v>
          </cell>
          <cell r="Z79">
            <v>1610.1086002597478</v>
          </cell>
          <cell r="AA79">
            <v>1610.1086002597478</v>
          </cell>
          <cell r="AB79">
            <v>1610.1086002597478</v>
          </cell>
          <cell r="AC79">
            <v>1610.1086002597478</v>
          </cell>
          <cell r="AD79">
            <v>1610.1086002597478</v>
          </cell>
          <cell r="AE79">
            <v>1610.1086002597478</v>
          </cell>
          <cell r="AF79">
            <v>1610.1086002597478</v>
          </cell>
          <cell r="AG79">
            <v>1610.1086002597478</v>
          </cell>
          <cell r="AH79">
            <v>1610.1086002597478</v>
          </cell>
          <cell r="AI79">
            <v>1610.1086002597478</v>
          </cell>
          <cell r="AJ79">
            <v>1610.1086002597478</v>
          </cell>
          <cell r="AK79">
            <v>1610.1086002597478</v>
          </cell>
          <cell r="AL79">
            <v>1610.1086002597478</v>
          </cell>
          <cell r="AM79">
            <v>1610.1086002597478</v>
          </cell>
          <cell r="AN79">
            <v>1610.1086002597478</v>
          </cell>
        </row>
        <row r="80">
          <cell r="A80" t="str">
            <v>RL3LaLTRG44</v>
          </cell>
          <cell r="B80" t="str">
            <v>RD</v>
          </cell>
          <cell r="C80" t="str">
            <v>Low</v>
          </cell>
          <cell r="D80">
            <v>30</v>
          </cell>
          <cell r="E80" t="str">
            <v>LandbasedWind</v>
          </cell>
          <cell r="F80" t="str">
            <v>LTRG4</v>
          </cell>
          <cell r="G80">
            <v>1610.1086002597478</v>
          </cell>
          <cell r="H80">
            <v>1572.7556534893752</v>
          </cell>
          <cell r="I80">
            <v>1535.4027067190025</v>
          </cell>
          <cell r="J80">
            <v>1498.0497599486298</v>
          </cell>
          <cell r="K80">
            <v>1460.6968131782571</v>
          </cell>
          <cell r="L80">
            <v>1423.3438664078847</v>
          </cell>
          <cell r="M80">
            <v>1385.9909196375118</v>
          </cell>
          <cell r="N80">
            <v>1348.6379728671393</v>
          </cell>
          <cell r="O80">
            <v>1311.2850260967664</v>
          </cell>
          <cell r="P80">
            <v>1273.9320793263939</v>
          </cell>
          <cell r="Q80">
            <v>1236.579132556021</v>
          </cell>
          <cell r="R80">
            <v>1199.2261857856486</v>
          </cell>
          <cell r="S80">
            <v>1161.8732390152757</v>
          </cell>
          <cell r="T80">
            <v>1124.5202922449032</v>
          </cell>
          <cell r="U80">
            <v>1112.2599323729567</v>
          </cell>
          <cell r="V80">
            <v>1099.8592442417685</v>
          </cell>
          <cell r="W80">
            <v>1087.3182278513405</v>
          </cell>
          <cell r="X80">
            <v>1074.6368832016717</v>
          </cell>
          <cell r="Y80">
            <v>1061.8152102927627</v>
          </cell>
          <cell r="Z80">
            <v>1048.8532091246136</v>
          </cell>
          <cell r="AA80">
            <v>1035.750879697224</v>
          </cell>
          <cell r="AB80">
            <v>1022.5082220105937</v>
          </cell>
          <cell r="AC80">
            <v>1009.125236064723</v>
          </cell>
          <cell r="AD80">
            <v>995.6019218596125</v>
          </cell>
          <cell r="AE80">
            <v>981.93827939526102</v>
          </cell>
          <cell r="AF80">
            <v>968.13430867166949</v>
          </cell>
          <cell r="AG80">
            <v>954.19000968883711</v>
          </cell>
          <cell r="AH80">
            <v>940.10538244676479</v>
          </cell>
          <cell r="AI80">
            <v>925.88042694545175</v>
          </cell>
          <cell r="AJ80">
            <v>911.51514318489853</v>
          </cell>
          <cell r="AK80">
            <v>897.00953116510527</v>
          </cell>
          <cell r="AL80">
            <v>882.36359088607094</v>
          </cell>
          <cell r="AM80">
            <v>867.57732234779678</v>
          </cell>
          <cell r="AN80">
            <v>852.65072555028178</v>
          </cell>
        </row>
        <row r="81">
          <cell r="A81" t="str">
            <v>RM3LaLTRG44</v>
          </cell>
          <cell r="B81" t="str">
            <v>RD</v>
          </cell>
          <cell r="C81" t="str">
            <v>Mid</v>
          </cell>
          <cell r="D81">
            <v>30</v>
          </cell>
          <cell r="E81" t="str">
            <v>LandbasedWind</v>
          </cell>
          <cell r="F81" t="str">
            <v>LTRG4</v>
          </cell>
          <cell r="G81">
            <v>1610.1086002597478</v>
          </cell>
          <cell r="H81">
            <v>1582.5853763236837</v>
          </cell>
          <cell r="I81">
            <v>1555.0621523876198</v>
          </cell>
          <cell r="J81">
            <v>1527.5389284515556</v>
          </cell>
          <cell r="K81">
            <v>1500.0157045154915</v>
          </cell>
          <cell r="L81">
            <v>1472.4924805794276</v>
          </cell>
          <cell r="M81">
            <v>1444.9692566433635</v>
          </cell>
          <cell r="N81">
            <v>1417.4460327072993</v>
          </cell>
          <cell r="O81">
            <v>1389.9228087712352</v>
          </cell>
          <cell r="P81">
            <v>1362.399584835171</v>
          </cell>
          <cell r="Q81">
            <v>1334.8763608991071</v>
          </cell>
          <cell r="R81">
            <v>1307.353136963043</v>
          </cell>
          <cell r="S81">
            <v>1279.8299130269791</v>
          </cell>
          <cell r="T81">
            <v>1252.3066890909149</v>
          </cell>
          <cell r="U81">
            <v>1240.3112530657424</v>
          </cell>
          <cell r="V81">
            <v>1228.2642697958775</v>
          </cell>
          <cell r="W81">
            <v>1216.1657392813197</v>
          </cell>
          <cell r="X81">
            <v>1204.0156615220681</v>
          </cell>
          <cell r="Y81">
            <v>1191.8140365181248</v>
          </cell>
          <cell r="Z81">
            <v>1179.5608642694879</v>
          </cell>
          <cell r="AA81">
            <v>1167.2561447761586</v>
          </cell>
          <cell r="AB81">
            <v>1154.899878038136</v>
          </cell>
          <cell r="AC81">
            <v>1142.4920640554212</v>
          </cell>
          <cell r="AD81">
            <v>1130.0327028280128</v>
          </cell>
          <cell r="AE81">
            <v>1117.5217943559117</v>
          </cell>
          <cell r="AF81">
            <v>1104.959338639118</v>
          </cell>
          <cell r="AG81">
            <v>1092.3453356776308</v>
          </cell>
          <cell r="AH81">
            <v>1079.6797854714516</v>
          </cell>
          <cell r="AI81">
            <v>1066.962688020579</v>
          </cell>
          <cell r="AJ81">
            <v>1054.1940433250131</v>
          </cell>
          <cell r="AK81">
            <v>1041.373851384755</v>
          </cell>
          <cell r="AL81">
            <v>1028.5021121998041</v>
          </cell>
          <cell r="AM81">
            <v>1015.5788257701602</v>
          </cell>
          <cell r="AN81">
            <v>1002.6039920958229</v>
          </cell>
        </row>
        <row r="82">
          <cell r="A82" t="str">
            <v>RC3LaLTRG44</v>
          </cell>
          <cell r="B82" t="str">
            <v>RD</v>
          </cell>
          <cell r="C82" t="str">
            <v>Constant</v>
          </cell>
          <cell r="D82">
            <v>30</v>
          </cell>
          <cell r="E82" t="str">
            <v>LandbasedWind</v>
          </cell>
          <cell r="F82" t="str">
            <v>LTRG4</v>
          </cell>
          <cell r="G82">
            <v>1610.1086002597478</v>
          </cell>
          <cell r="H82">
            <v>1610.1086002597478</v>
          </cell>
          <cell r="I82">
            <v>1610.1086002597478</v>
          </cell>
          <cell r="J82">
            <v>1610.1086002597478</v>
          </cell>
          <cell r="K82">
            <v>1610.1086002597478</v>
          </cell>
          <cell r="L82">
            <v>1610.1086002597478</v>
          </cell>
          <cell r="M82">
            <v>1610.1086002597478</v>
          </cell>
          <cell r="N82">
            <v>1610.1086002597478</v>
          </cell>
          <cell r="O82">
            <v>1610.1086002597478</v>
          </cell>
          <cell r="P82">
            <v>1610.1086002597478</v>
          </cell>
          <cell r="Q82">
            <v>1610.1086002597478</v>
          </cell>
          <cell r="R82">
            <v>1610.1086002597478</v>
          </cell>
          <cell r="S82">
            <v>1610.1086002597478</v>
          </cell>
          <cell r="T82">
            <v>1610.1086002597478</v>
          </cell>
          <cell r="U82">
            <v>1610.1086002597478</v>
          </cell>
          <cell r="V82">
            <v>1610.1086002597478</v>
          </cell>
          <cell r="W82">
            <v>1610.1086002597478</v>
          </cell>
          <cell r="X82">
            <v>1610.1086002597478</v>
          </cell>
          <cell r="Y82">
            <v>1610.1086002597478</v>
          </cell>
          <cell r="Z82">
            <v>1610.1086002597478</v>
          </cell>
          <cell r="AA82">
            <v>1610.1086002597478</v>
          </cell>
          <cell r="AB82">
            <v>1610.1086002597478</v>
          </cell>
          <cell r="AC82">
            <v>1610.1086002597478</v>
          </cell>
          <cell r="AD82">
            <v>1610.1086002597478</v>
          </cell>
          <cell r="AE82">
            <v>1610.1086002597478</v>
          </cell>
          <cell r="AF82">
            <v>1610.1086002597478</v>
          </cell>
          <cell r="AG82">
            <v>1610.1086002597478</v>
          </cell>
          <cell r="AH82">
            <v>1610.1086002597478</v>
          </cell>
          <cell r="AI82">
            <v>1610.1086002597478</v>
          </cell>
          <cell r="AJ82">
            <v>1610.1086002597478</v>
          </cell>
          <cell r="AK82">
            <v>1610.1086002597478</v>
          </cell>
          <cell r="AL82">
            <v>1610.1086002597478</v>
          </cell>
          <cell r="AM82">
            <v>1610.1086002597478</v>
          </cell>
          <cell r="AN82">
            <v>1610.1086002597478</v>
          </cell>
        </row>
        <row r="83">
          <cell r="A83" t="str">
            <v>RL3LaLTRG55</v>
          </cell>
          <cell r="B83" t="str">
            <v>RD</v>
          </cell>
          <cell r="C83" t="str">
            <v>Low</v>
          </cell>
          <cell r="D83">
            <v>30</v>
          </cell>
          <cell r="E83" t="str">
            <v>LandbasedWind</v>
          </cell>
          <cell r="F83" t="str">
            <v>LTRG5</v>
          </cell>
          <cell r="G83">
            <v>1610.1086002597478</v>
          </cell>
          <cell r="H83">
            <v>1572.7556534893752</v>
          </cell>
          <cell r="I83">
            <v>1535.4027067190025</v>
          </cell>
          <cell r="J83">
            <v>1498.0497599486298</v>
          </cell>
          <cell r="K83">
            <v>1460.6968131782571</v>
          </cell>
          <cell r="L83">
            <v>1423.3438664078847</v>
          </cell>
          <cell r="M83">
            <v>1385.9909196375118</v>
          </cell>
          <cell r="N83">
            <v>1348.6379728671393</v>
          </cell>
          <cell r="O83">
            <v>1311.2850260967664</v>
          </cell>
          <cell r="P83">
            <v>1273.9320793263939</v>
          </cell>
          <cell r="Q83">
            <v>1236.579132556021</v>
          </cell>
          <cell r="R83">
            <v>1199.2261857856486</v>
          </cell>
          <cell r="S83">
            <v>1161.8732390152757</v>
          </cell>
          <cell r="T83">
            <v>1124.5202922449032</v>
          </cell>
          <cell r="U83">
            <v>1113.1814212753011</v>
          </cell>
          <cell r="V83">
            <v>1101.6741563946109</v>
          </cell>
          <cell r="W83">
            <v>1089.998497602832</v>
          </cell>
          <cell r="X83">
            <v>1078.1544448999641</v>
          </cell>
          <cell r="Y83">
            <v>1066.1419982860073</v>
          </cell>
          <cell r="Z83">
            <v>1053.9611577609635</v>
          </cell>
          <cell r="AA83">
            <v>1041.6119233248303</v>
          </cell>
          <cell r="AB83">
            <v>1029.0942949776088</v>
          </cell>
          <cell r="AC83">
            <v>1016.4082727192989</v>
          </cell>
          <cell r="AD83">
            <v>1003.553856549901</v>
          </cell>
          <cell r="AE83">
            <v>990.53104646941415</v>
          </cell>
          <cell r="AF83">
            <v>977.33984247783872</v>
          </cell>
          <cell r="AG83">
            <v>963.98024457517545</v>
          </cell>
          <cell r="AH83">
            <v>950.45225276142287</v>
          </cell>
          <cell r="AI83">
            <v>936.755867036582</v>
          </cell>
          <cell r="AJ83">
            <v>922.89108740065308</v>
          </cell>
          <cell r="AK83">
            <v>908.8579138536353</v>
          </cell>
          <cell r="AL83">
            <v>894.65634639552934</v>
          </cell>
          <cell r="AM83">
            <v>880.28638502633441</v>
          </cell>
          <cell r="AN83">
            <v>865.74802974605132</v>
          </cell>
        </row>
        <row r="84">
          <cell r="A84" t="str">
            <v>RM3LaLTRG55</v>
          </cell>
          <cell r="B84" t="str">
            <v>RD</v>
          </cell>
          <cell r="C84" t="str">
            <v>Mid</v>
          </cell>
          <cell r="D84">
            <v>30</v>
          </cell>
          <cell r="E84" t="str">
            <v>LandbasedWind</v>
          </cell>
          <cell r="F84" t="str">
            <v>LTRG5</v>
          </cell>
          <cell r="G84">
            <v>1610.1086002597478</v>
          </cell>
          <cell r="H84">
            <v>1582.5853763236837</v>
          </cell>
          <cell r="I84">
            <v>1555.0621523876198</v>
          </cell>
          <cell r="J84">
            <v>1527.5389284515556</v>
          </cell>
          <cell r="K84">
            <v>1500.0157045154915</v>
          </cell>
          <cell r="L84">
            <v>1472.4924805794276</v>
          </cell>
          <cell r="M84">
            <v>1444.9692566433635</v>
          </cell>
          <cell r="N84">
            <v>1417.4460327072993</v>
          </cell>
          <cell r="O84">
            <v>1389.9228087712352</v>
          </cell>
          <cell r="P84">
            <v>1362.399584835171</v>
          </cell>
          <cell r="Q84">
            <v>1334.8763608991071</v>
          </cell>
          <cell r="R84">
            <v>1307.353136963043</v>
          </cell>
          <cell r="S84">
            <v>1279.8299130269791</v>
          </cell>
          <cell r="T84">
            <v>1252.3066890909149</v>
          </cell>
          <cell r="U84">
            <v>1240.8215707882025</v>
          </cell>
          <cell r="V84">
            <v>1229.2745957918582</v>
          </cell>
          <cell r="W84">
            <v>1217.6657641018828</v>
          </cell>
          <cell r="X84">
            <v>1205.9950757182755</v>
          </cell>
          <cell r="Y84">
            <v>1194.2625306410368</v>
          </cell>
          <cell r="Z84">
            <v>1182.4681288701668</v>
          </cell>
          <cell r="AA84">
            <v>1170.6118704056655</v>
          </cell>
          <cell r="AB84">
            <v>1158.6937552475329</v>
          </cell>
          <cell r="AC84">
            <v>1146.7137833957686</v>
          </cell>
          <cell r="AD84">
            <v>1134.6719548503725</v>
          </cell>
          <cell r="AE84">
            <v>1122.5682696113452</v>
          </cell>
          <cell r="AF84">
            <v>1110.4027276786865</v>
          </cell>
          <cell r="AG84">
            <v>1098.1753290523964</v>
          </cell>
          <cell r="AH84">
            <v>1085.8860737324742</v>
          </cell>
          <cell r="AI84">
            <v>1073.5349617189215</v>
          </cell>
          <cell r="AJ84">
            <v>1061.1219930117372</v>
          </cell>
          <cell r="AK84">
            <v>1048.6471676109209</v>
          </cell>
          <cell r="AL84">
            <v>1036.1104855164733</v>
          </cell>
          <cell r="AM84">
            <v>1023.5119467283946</v>
          </cell>
          <cell r="AN84">
            <v>1010.8515512466839</v>
          </cell>
        </row>
        <row r="85">
          <cell r="A85" t="str">
            <v>RC3LaLTRG55</v>
          </cell>
          <cell r="B85" t="str">
            <v>RD</v>
          </cell>
          <cell r="C85" t="str">
            <v>Constant</v>
          </cell>
          <cell r="D85">
            <v>30</v>
          </cell>
          <cell r="E85" t="str">
            <v>LandbasedWind</v>
          </cell>
          <cell r="F85" t="str">
            <v>LTRG5</v>
          </cell>
          <cell r="G85">
            <v>1610.1086002597478</v>
          </cell>
          <cell r="H85">
            <v>1610.1086002597478</v>
          </cell>
          <cell r="I85">
            <v>1610.1086002597478</v>
          </cell>
          <cell r="J85">
            <v>1610.1086002597478</v>
          </cell>
          <cell r="K85">
            <v>1610.1086002597478</v>
          </cell>
          <cell r="L85">
            <v>1610.1086002597478</v>
          </cell>
          <cell r="M85">
            <v>1610.1086002597478</v>
          </cell>
          <cell r="N85">
            <v>1610.1086002597478</v>
          </cell>
          <cell r="O85">
            <v>1610.1086002597478</v>
          </cell>
          <cell r="P85">
            <v>1610.1086002597478</v>
          </cell>
          <cell r="Q85">
            <v>1610.1086002597478</v>
          </cell>
          <cell r="R85">
            <v>1610.1086002597478</v>
          </cell>
          <cell r="S85">
            <v>1610.1086002597478</v>
          </cell>
          <cell r="T85">
            <v>1610.1086002597478</v>
          </cell>
          <cell r="U85">
            <v>1610.1086002597478</v>
          </cell>
          <cell r="V85">
            <v>1610.1086002597478</v>
          </cell>
          <cell r="W85">
            <v>1610.1086002597478</v>
          </cell>
          <cell r="X85">
            <v>1610.1086002597478</v>
          </cell>
          <cell r="Y85">
            <v>1610.1086002597478</v>
          </cell>
          <cell r="Z85">
            <v>1610.1086002597478</v>
          </cell>
          <cell r="AA85">
            <v>1610.1086002597478</v>
          </cell>
          <cell r="AB85">
            <v>1610.1086002597478</v>
          </cell>
          <cell r="AC85">
            <v>1610.1086002597478</v>
          </cell>
          <cell r="AD85">
            <v>1610.1086002597478</v>
          </cell>
          <cell r="AE85">
            <v>1610.1086002597478</v>
          </cell>
          <cell r="AF85">
            <v>1610.1086002597478</v>
          </cell>
          <cell r="AG85">
            <v>1610.1086002597478</v>
          </cell>
          <cell r="AH85">
            <v>1610.1086002597478</v>
          </cell>
          <cell r="AI85">
            <v>1610.1086002597478</v>
          </cell>
          <cell r="AJ85">
            <v>1610.1086002597478</v>
          </cell>
          <cell r="AK85">
            <v>1610.1086002597478</v>
          </cell>
          <cell r="AL85">
            <v>1610.1086002597478</v>
          </cell>
          <cell r="AM85">
            <v>1610.1086002597478</v>
          </cell>
          <cell r="AN85">
            <v>1610.1086002597478</v>
          </cell>
        </row>
        <row r="86">
          <cell r="A86" t="str">
            <v>RL3LaLTRG66</v>
          </cell>
          <cell r="B86" t="str">
            <v>RD</v>
          </cell>
          <cell r="C86" t="str">
            <v>Low</v>
          </cell>
          <cell r="D86">
            <v>30</v>
          </cell>
          <cell r="E86" t="str">
            <v>LandbasedWind</v>
          </cell>
          <cell r="F86" t="str">
            <v>LTRG6</v>
          </cell>
          <cell r="G86">
            <v>1610.1086002597478</v>
          </cell>
          <cell r="H86">
            <v>1572.7556534893752</v>
          </cell>
          <cell r="I86">
            <v>1535.4027067190025</v>
          </cell>
          <cell r="J86">
            <v>1498.0497599486298</v>
          </cell>
          <cell r="K86">
            <v>1460.6968131782571</v>
          </cell>
          <cell r="L86">
            <v>1423.3438664078847</v>
          </cell>
          <cell r="M86">
            <v>1385.9909196375118</v>
          </cell>
          <cell r="N86">
            <v>1348.6379728671393</v>
          </cell>
          <cell r="O86">
            <v>1311.2850260967664</v>
          </cell>
          <cell r="P86">
            <v>1273.9320793263939</v>
          </cell>
          <cell r="Q86">
            <v>1236.579132556021</v>
          </cell>
          <cell r="R86">
            <v>1199.2261857856486</v>
          </cell>
          <cell r="S86">
            <v>1161.8732390152757</v>
          </cell>
          <cell r="T86">
            <v>1124.5202922449032</v>
          </cell>
          <cell r="U86">
            <v>1114.1029101776464</v>
          </cell>
          <cell r="V86">
            <v>1103.4890685474525</v>
          </cell>
          <cell r="W86">
            <v>1092.6787673543226</v>
          </cell>
          <cell r="X86">
            <v>1081.6720065982561</v>
          </cell>
          <cell r="Y86">
            <v>1070.4687862792528</v>
          </cell>
          <cell r="Z86">
            <v>1059.0691063973136</v>
          </cell>
          <cell r="AA86">
            <v>1047.4729669524365</v>
          </cell>
          <cell r="AB86">
            <v>1035.6803679446248</v>
          </cell>
          <cell r="AC86">
            <v>1023.691309373875</v>
          </cell>
          <cell r="AD86">
            <v>1011.5057912401892</v>
          </cell>
          <cell r="AE86">
            <v>999.12381354356728</v>
          </cell>
          <cell r="AF86">
            <v>986.54537628400783</v>
          </cell>
          <cell r="AG86">
            <v>973.77047946151288</v>
          </cell>
          <cell r="AH86">
            <v>960.79912307608106</v>
          </cell>
          <cell r="AI86">
            <v>947.63130712771215</v>
          </cell>
          <cell r="AJ86">
            <v>934.26703161640683</v>
          </cell>
          <cell r="AK86">
            <v>920.70629654216532</v>
          </cell>
          <cell r="AL86">
            <v>906.94910190498695</v>
          </cell>
          <cell r="AM86">
            <v>892.99544770487262</v>
          </cell>
          <cell r="AN86">
            <v>878.84533394182108</v>
          </cell>
        </row>
        <row r="87">
          <cell r="A87" t="str">
            <v>RM3LaLTRG66</v>
          </cell>
          <cell r="B87" t="str">
            <v>RD</v>
          </cell>
          <cell r="C87" t="str">
            <v>Mid</v>
          </cell>
          <cell r="D87">
            <v>30</v>
          </cell>
          <cell r="E87" t="str">
            <v>LandbasedWind</v>
          </cell>
          <cell r="F87" t="str">
            <v>LTRG6</v>
          </cell>
          <cell r="G87">
            <v>1610.1086002597478</v>
          </cell>
          <cell r="H87">
            <v>1582.5853763236837</v>
          </cell>
          <cell r="I87">
            <v>1555.0621523876198</v>
          </cell>
          <cell r="J87">
            <v>1527.5389284515556</v>
          </cell>
          <cell r="K87">
            <v>1500.0157045154915</v>
          </cell>
          <cell r="L87">
            <v>1472.4924805794276</v>
          </cell>
          <cell r="M87">
            <v>1444.9692566433635</v>
          </cell>
          <cell r="N87">
            <v>1417.4460327072993</v>
          </cell>
          <cell r="O87">
            <v>1389.9228087712352</v>
          </cell>
          <cell r="P87">
            <v>1362.399584835171</v>
          </cell>
          <cell r="Q87">
            <v>1334.8763608991071</v>
          </cell>
          <cell r="R87">
            <v>1307.353136963043</v>
          </cell>
          <cell r="S87">
            <v>1279.8299130269791</v>
          </cell>
          <cell r="T87">
            <v>1252.3066890909149</v>
          </cell>
          <cell r="U87">
            <v>1241.3318885106617</v>
          </cell>
          <cell r="V87">
            <v>1230.2849217878381</v>
          </cell>
          <cell r="W87">
            <v>1219.1657889224448</v>
          </cell>
          <cell r="X87">
            <v>1207.9744899144819</v>
          </cell>
          <cell r="Y87">
            <v>1196.711024763948</v>
          </cell>
          <cell r="Z87">
            <v>1185.375393470845</v>
          </cell>
          <cell r="AA87">
            <v>1173.9675960351715</v>
          </cell>
          <cell r="AB87">
            <v>1162.4876324569277</v>
          </cell>
          <cell r="AC87">
            <v>1150.9355027361146</v>
          </cell>
          <cell r="AD87">
            <v>1139.3112068727312</v>
          </cell>
          <cell r="AE87">
            <v>1127.6147448667768</v>
          </cell>
          <cell r="AF87">
            <v>1115.8461167182538</v>
          </cell>
          <cell r="AG87">
            <v>1104.0053224271603</v>
          </cell>
          <cell r="AH87">
            <v>1092.0923619934965</v>
          </cell>
          <cell r="AI87">
            <v>1080.1072354172632</v>
          </cell>
          <cell r="AJ87">
            <v>1068.0499426984591</v>
          </cell>
          <cell r="AK87">
            <v>1055.9204838370854</v>
          </cell>
          <cell r="AL87">
            <v>1043.7188588331414</v>
          </cell>
          <cell r="AM87">
            <v>1031.4450676866279</v>
          </cell>
          <cell r="AN87">
            <v>1019.0991103975443</v>
          </cell>
        </row>
        <row r="88">
          <cell r="A88" t="str">
            <v>RC3LaLTRG66</v>
          </cell>
          <cell r="B88" t="str">
            <v>RD</v>
          </cell>
          <cell r="C88" t="str">
            <v>Constant</v>
          </cell>
          <cell r="D88">
            <v>30</v>
          </cell>
          <cell r="E88" t="str">
            <v>LandbasedWind</v>
          </cell>
          <cell r="F88" t="str">
            <v>LTRG6</v>
          </cell>
          <cell r="G88">
            <v>1610.1086002597478</v>
          </cell>
          <cell r="H88">
            <v>1610.1086002597478</v>
          </cell>
          <cell r="I88">
            <v>1610.1086002597478</v>
          </cell>
          <cell r="J88">
            <v>1610.1086002597478</v>
          </cell>
          <cell r="K88">
            <v>1610.1086002597478</v>
          </cell>
          <cell r="L88">
            <v>1610.1086002597478</v>
          </cell>
          <cell r="M88">
            <v>1610.1086002597478</v>
          </cell>
          <cell r="N88">
            <v>1610.1086002597478</v>
          </cell>
          <cell r="O88">
            <v>1610.1086002597478</v>
          </cell>
          <cell r="P88">
            <v>1610.1086002597478</v>
          </cell>
          <cell r="Q88">
            <v>1610.1086002597478</v>
          </cell>
          <cell r="R88">
            <v>1610.1086002597478</v>
          </cell>
          <cell r="S88">
            <v>1610.1086002597478</v>
          </cell>
          <cell r="T88">
            <v>1610.1086002597478</v>
          </cell>
          <cell r="U88">
            <v>1610.1086002597478</v>
          </cell>
          <cell r="V88">
            <v>1610.1086002597478</v>
          </cell>
          <cell r="W88">
            <v>1610.1086002597478</v>
          </cell>
          <cell r="X88">
            <v>1610.1086002597478</v>
          </cell>
          <cell r="Y88">
            <v>1610.1086002597478</v>
          </cell>
          <cell r="Z88">
            <v>1610.1086002597478</v>
          </cell>
          <cell r="AA88">
            <v>1610.1086002597478</v>
          </cell>
          <cell r="AB88">
            <v>1610.1086002597478</v>
          </cell>
          <cell r="AC88">
            <v>1610.1086002597478</v>
          </cell>
          <cell r="AD88">
            <v>1610.1086002597478</v>
          </cell>
          <cell r="AE88">
            <v>1610.1086002597478</v>
          </cell>
          <cell r="AF88">
            <v>1610.1086002597478</v>
          </cell>
          <cell r="AG88">
            <v>1610.1086002597478</v>
          </cell>
          <cell r="AH88">
            <v>1610.1086002597478</v>
          </cell>
          <cell r="AI88">
            <v>1610.1086002597478</v>
          </cell>
          <cell r="AJ88">
            <v>1610.1086002597478</v>
          </cell>
          <cell r="AK88">
            <v>1610.1086002597478</v>
          </cell>
          <cell r="AL88">
            <v>1610.1086002597478</v>
          </cell>
          <cell r="AM88">
            <v>1610.1086002597478</v>
          </cell>
          <cell r="AN88">
            <v>1610.1086002597478</v>
          </cell>
        </row>
        <row r="89">
          <cell r="A89" t="str">
            <v>RL3LaLTRG77</v>
          </cell>
          <cell r="B89" t="str">
            <v>RD</v>
          </cell>
          <cell r="C89" t="str">
            <v>Low</v>
          </cell>
          <cell r="D89">
            <v>30</v>
          </cell>
          <cell r="E89" t="str">
            <v>LandbasedWind</v>
          </cell>
          <cell r="F89" t="str">
            <v>LTRG7</v>
          </cell>
          <cell r="G89">
            <v>1610.1086002597478</v>
          </cell>
          <cell r="H89">
            <v>1572.7556534893752</v>
          </cell>
          <cell r="I89">
            <v>1535.4027067190025</v>
          </cell>
          <cell r="J89">
            <v>1498.0497599486298</v>
          </cell>
          <cell r="K89">
            <v>1460.6968131782571</v>
          </cell>
          <cell r="L89">
            <v>1423.3438664078847</v>
          </cell>
          <cell r="M89">
            <v>1385.9909196375118</v>
          </cell>
          <cell r="N89">
            <v>1348.6379728671393</v>
          </cell>
          <cell r="O89">
            <v>1311.2850260967664</v>
          </cell>
          <cell r="P89">
            <v>1273.9320793263939</v>
          </cell>
          <cell r="Q89">
            <v>1236.579132556021</v>
          </cell>
          <cell r="R89">
            <v>1199.2261857856486</v>
          </cell>
          <cell r="S89">
            <v>1161.8732390152757</v>
          </cell>
          <cell r="T89">
            <v>1124.5202922449032</v>
          </cell>
          <cell r="U89">
            <v>1115.0243990799918</v>
          </cell>
          <cell r="V89">
            <v>1105.3039807002958</v>
          </cell>
          <cell r="W89">
            <v>1095.3590371058142</v>
          </cell>
          <cell r="X89">
            <v>1085.1895682965492</v>
          </cell>
          <cell r="Y89">
            <v>1074.7955742724989</v>
          </cell>
          <cell r="Z89">
            <v>1064.1770550336637</v>
          </cell>
          <cell r="AA89">
            <v>1053.3340105800439</v>
          </cell>
          <cell r="AB89">
            <v>1042.2664409116405</v>
          </cell>
          <cell r="AC89">
            <v>1030.9743460284515</v>
          </cell>
          <cell r="AD89">
            <v>1019.4577259304783</v>
          </cell>
          <cell r="AE89">
            <v>1007.7165806177209</v>
          </cell>
          <cell r="AF89">
            <v>995.75091009017797</v>
          </cell>
          <cell r="AG89">
            <v>983.56071434785053</v>
          </cell>
          <cell r="AH89">
            <v>971.14599339073925</v>
          </cell>
          <cell r="AI89">
            <v>958.50674721884207</v>
          </cell>
          <cell r="AJ89">
            <v>945.64297583216171</v>
          </cell>
          <cell r="AK89">
            <v>932.55467923069625</v>
          </cell>
          <cell r="AL89">
            <v>919.2418574144458</v>
          </cell>
          <cell r="AM89">
            <v>905.70451038341014</v>
          </cell>
          <cell r="AN89">
            <v>891.94263813759062</v>
          </cell>
        </row>
        <row r="90">
          <cell r="A90" t="str">
            <v>RM3LaLTRG77</v>
          </cell>
          <cell r="B90" t="str">
            <v>RD</v>
          </cell>
          <cell r="C90" t="str">
            <v>Mid</v>
          </cell>
          <cell r="D90">
            <v>30</v>
          </cell>
          <cell r="E90" t="str">
            <v>LandbasedWind</v>
          </cell>
          <cell r="F90" t="str">
            <v>LTRG7</v>
          </cell>
          <cell r="G90">
            <v>1610.1086002597478</v>
          </cell>
          <cell r="H90">
            <v>1582.5853763236837</v>
          </cell>
          <cell r="I90">
            <v>1555.0621523876198</v>
          </cell>
          <cell r="J90">
            <v>1527.5389284515556</v>
          </cell>
          <cell r="K90">
            <v>1500.0157045154915</v>
          </cell>
          <cell r="L90">
            <v>1472.4924805794276</v>
          </cell>
          <cell r="M90">
            <v>1444.9692566433635</v>
          </cell>
          <cell r="N90">
            <v>1417.4460327072993</v>
          </cell>
          <cell r="O90">
            <v>1389.9228087712352</v>
          </cell>
          <cell r="P90">
            <v>1362.399584835171</v>
          </cell>
          <cell r="Q90">
            <v>1334.8763608991071</v>
          </cell>
          <cell r="R90">
            <v>1307.353136963043</v>
          </cell>
          <cell r="S90">
            <v>1279.8299130269791</v>
          </cell>
          <cell r="T90">
            <v>1252.3066890909149</v>
          </cell>
          <cell r="U90">
            <v>1241.8422062331206</v>
          </cell>
          <cell r="V90">
            <v>1231.2952477838185</v>
          </cell>
          <cell r="W90">
            <v>1220.6658137430077</v>
          </cell>
          <cell r="X90">
            <v>1209.9539041106884</v>
          </cell>
          <cell r="Y90">
            <v>1199.15951888686</v>
          </cell>
          <cell r="Z90">
            <v>1188.2826580715237</v>
          </cell>
          <cell r="AA90">
            <v>1177.3233216646781</v>
          </cell>
          <cell r="AB90">
            <v>1166.2815096663244</v>
          </cell>
          <cell r="AC90">
            <v>1155.1572220764615</v>
          </cell>
          <cell r="AD90">
            <v>1143.9504588950904</v>
          </cell>
          <cell r="AE90">
            <v>1132.6612201222101</v>
          </cell>
          <cell r="AF90">
            <v>1121.2895057578223</v>
          </cell>
          <cell r="AG90">
            <v>1109.8353158019245</v>
          </cell>
          <cell r="AH90">
            <v>1098.2986502545198</v>
          </cell>
          <cell r="AI90">
            <v>1086.679509115605</v>
          </cell>
          <cell r="AJ90">
            <v>1074.9778923851825</v>
          </cell>
          <cell r="AK90">
            <v>1063.193800063251</v>
          </cell>
          <cell r="AL90">
            <v>1051.3272321498107</v>
          </cell>
          <cell r="AM90">
            <v>1039.3781886448621</v>
          </cell>
          <cell r="AN90">
            <v>1027.3466695484049</v>
          </cell>
        </row>
        <row r="91">
          <cell r="A91" t="str">
            <v>RC3LaLTRG77</v>
          </cell>
          <cell r="B91" t="str">
            <v>RD</v>
          </cell>
          <cell r="C91" t="str">
            <v>Constant</v>
          </cell>
          <cell r="D91">
            <v>30</v>
          </cell>
          <cell r="E91" t="str">
            <v>LandbasedWind</v>
          </cell>
          <cell r="F91" t="str">
            <v>LTRG7</v>
          </cell>
          <cell r="G91">
            <v>1610.1086002597478</v>
          </cell>
          <cell r="H91">
            <v>1610.1086002597478</v>
          </cell>
          <cell r="I91">
            <v>1610.1086002597478</v>
          </cell>
          <cell r="J91">
            <v>1610.1086002597478</v>
          </cell>
          <cell r="K91">
            <v>1610.1086002597478</v>
          </cell>
          <cell r="L91">
            <v>1610.1086002597478</v>
          </cell>
          <cell r="M91">
            <v>1610.1086002597478</v>
          </cell>
          <cell r="N91">
            <v>1610.1086002597478</v>
          </cell>
          <cell r="O91">
            <v>1610.1086002597478</v>
          </cell>
          <cell r="P91">
            <v>1610.1086002597478</v>
          </cell>
          <cell r="Q91">
            <v>1610.1086002597478</v>
          </cell>
          <cell r="R91">
            <v>1610.1086002597478</v>
          </cell>
          <cell r="S91">
            <v>1610.1086002597478</v>
          </cell>
          <cell r="T91">
            <v>1610.1086002597478</v>
          </cell>
          <cell r="U91">
            <v>1610.1086002597478</v>
          </cell>
          <cell r="V91">
            <v>1610.1086002597478</v>
          </cell>
          <cell r="W91">
            <v>1610.1086002597478</v>
          </cell>
          <cell r="X91">
            <v>1610.1086002597478</v>
          </cell>
          <cell r="Y91">
            <v>1610.1086002597478</v>
          </cell>
          <cell r="Z91">
            <v>1610.1086002597478</v>
          </cell>
          <cell r="AA91">
            <v>1610.1086002597478</v>
          </cell>
          <cell r="AB91">
            <v>1610.1086002597478</v>
          </cell>
          <cell r="AC91">
            <v>1610.1086002597478</v>
          </cell>
          <cell r="AD91">
            <v>1610.1086002597478</v>
          </cell>
          <cell r="AE91">
            <v>1610.1086002597478</v>
          </cell>
          <cell r="AF91">
            <v>1610.1086002597478</v>
          </cell>
          <cell r="AG91">
            <v>1610.1086002597478</v>
          </cell>
          <cell r="AH91">
            <v>1610.1086002597478</v>
          </cell>
          <cell r="AI91">
            <v>1610.1086002597478</v>
          </cell>
          <cell r="AJ91">
            <v>1610.1086002597478</v>
          </cell>
          <cell r="AK91">
            <v>1610.1086002597478</v>
          </cell>
          <cell r="AL91">
            <v>1610.1086002597478</v>
          </cell>
          <cell r="AM91">
            <v>1610.1086002597478</v>
          </cell>
          <cell r="AN91">
            <v>1610.1086002597478</v>
          </cell>
        </row>
        <row r="92">
          <cell r="A92" t="str">
            <v>RL3LaLTRG88</v>
          </cell>
          <cell r="B92" t="str">
            <v>RD</v>
          </cell>
          <cell r="C92" t="str">
            <v>Low</v>
          </cell>
          <cell r="D92">
            <v>30</v>
          </cell>
          <cell r="E92" t="str">
            <v>LandbasedWind</v>
          </cell>
          <cell r="F92" t="str">
            <v>LTRG8</v>
          </cell>
          <cell r="G92">
            <v>1610.1086002597478</v>
          </cell>
          <cell r="H92">
            <v>1572.7556534893752</v>
          </cell>
          <cell r="I92">
            <v>1535.4027067190025</v>
          </cell>
          <cell r="J92">
            <v>1498.0497599486298</v>
          </cell>
          <cell r="K92">
            <v>1460.6968131782571</v>
          </cell>
          <cell r="L92">
            <v>1423.3438664078847</v>
          </cell>
          <cell r="M92">
            <v>1385.9909196375118</v>
          </cell>
          <cell r="N92">
            <v>1348.6379728671393</v>
          </cell>
          <cell r="O92">
            <v>1311.2850260967664</v>
          </cell>
          <cell r="P92">
            <v>1273.9320793263939</v>
          </cell>
          <cell r="Q92">
            <v>1236.579132556021</v>
          </cell>
          <cell r="R92">
            <v>1199.2261857856486</v>
          </cell>
          <cell r="S92">
            <v>1161.8732390152757</v>
          </cell>
          <cell r="T92">
            <v>1124.5202922449032</v>
          </cell>
          <cell r="U92">
            <v>1115.945887982336</v>
          </cell>
          <cell r="V92">
            <v>1107.118892853138</v>
          </cell>
          <cell r="W92">
            <v>1098.0393068573053</v>
          </cell>
          <cell r="X92">
            <v>1088.7071299948404</v>
          </cell>
          <cell r="Y92">
            <v>1079.122362265744</v>
          </cell>
          <cell r="Z92">
            <v>1069.2850036700138</v>
          </cell>
          <cell r="AA92">
            <v>1059.1950542076511</v>
          </cell>
          <cell r="AB92">
            <v>1048.8525138786554</v>
          </cell>
          <cell r="AC92">
            <v>1038.2573826830283</v>
          </cell>
          <cell r="AD92">
            <v>1027.4096606207668</v>
          </cell>
          <cell r="AE92">
            <v>1016.3093476918735</v>
          </cell>
          <cell r="AF92">
            <v>1004.9564438963472</v>
          </cell>
          <cell r="AG92">
            <v>993.35094923418842</v>
          </cell>
          <cell r="AH92">
            <v>981.49286370539699</v>
          </cell>
          <cell r="AI92">
            <v>969.38218730997255</v>
          </cell>
          <cell r="AJ92">
            <v>957.0189200479158</v>
          </cell>
          <cell r="AK92">
            <v>944.40306191922605</v>
          </cell>
          <cell r="AL92">
            <v>931.5346129239033</v>
          </cell>
          <cell r="AM92">
            <v>918.41357306194834</v>
          </cell>
          <cell r="AN92">
            <v>905.0399423333605</v>
          </cell>
        </row>
        <row r="93">
          <cell r="A93" t="str">
            <v>RM3LaLTRG88</v>
          </cell>
          <cell r="B93" t="str">
            <v>RD</v>
          </cell>
          <cell r="C93" t="str">
            <v>Mid</v>
          </cell>
          <cell r="D93">
            <v>30</v>
          </cell>
          <cell r="E93" t="str">
            <v>LandbasedWind</v>
          </cell>
          <cell r="F93" t="str">
            <v>LTRG8</v>
          </cell>
          <cell r="G93">
            <v>1610.1086002597478</v>
          </cell>
          <cell r="H93">
            <v>1582.5853763236837</v>
          </cell>
          <cell r="I93">
            <v>1555.0621523876198</v>
          </cell>
          <cell r="J93">
            <v>1527.5389284515556</v>
          </cell>
          <cell r="K93">
            <v>1500.0157045154915</v>
          </cell>
          <cell r="L93">
            <v>1472.4924805794276</v>
          </cell>
          <cell r="M93">
            <v>1444.9692566433635</v>
          </cell>
          <cell r="N93">
            <v>1417.4460327072993</v>
          </cell>
          <cell r="O93">
            <v>1389.9228087712352</v>
          </cell>
          <cell r="P93">
            <v>1362.399584835171</v>
          </cell>
          <cell r="Q93">
            <v>1334.8763608991071</v>
          </cell>
          <cell r="R93">
            <v>1307.353136963043</v>
          </cell>
          <cell r="S93">
            <v>1279.8299130269791</v>
          </cell>
          <cell r="T93">
            <v>1252.3066890909149</v>
          </cell>
          <cell r="U93">
            <v>1242.3525239555804</v>
          </cell>
          <cell r="V93">
            <v>1232.3055737797993</v>
          </cell>
          <cell r="W93">
            <v>1222.1658385635699</v>
          </cell>
          <cell r="X93">
            <v>1211.9333183068948</v>
          </cell>
          <cell r="Y93">
            <v>1201.6080130097714</v>
          </cell>
          <cell r="Z93">
            <v>1191.189922672201</v>
          </cell>
          <cell r="AA93">
            <v>1180.6790472941846</v>
          </cell>
          <cell r="AB93">
            <v>1170.0753868757197</v>
          </cell>
          <cell r="AC93">
            <v>1159.3789414168082</v>
          </cell>
          <cell r="AD93">
            <v>1148.5897109174489</v>
          </cell>
          <cell r="AE93">
            <v>1137.7076953776429</v>
          </cell>
          <cell r="AF93">
            <v>1126.7328947973897</v>
          </cell>
          <cell r="AG93">
            <v>1115.6653091766893</v>
          </cell>
          <cell r="AH93">
            <v>1104.5049385155421</v>
          </cell>
          <cell r="AI93">
            <v>1093.2517828139476</v>
          </cell>
          <cell r="AJ93">
            <v>1081.9058420719048</v>
          </cell>
          <cell r="AK93">
            <v>1070.4671162894158</v>
          </cell>
          <cell r="AL93">
            <v>1058.9356054664797</v>
          </cell>
          <cell r="AM93">
            <v>1047.3113096030963</v>
          </cell>
          <cell r="AN93">
            <v>1035.5942286992652</v>
          </cell>
        </row>
        <row r="94">
          <cell r="A94" t="str">
            <v>RC3LaLTRG88</v>
          </cell>
          <cell r="B94" t="str">
            <v>RD</v>
          </cell>
          <cell r="C94" t="str">
            <v>Constant</v>
          </cell>
          <cell r="D94">
            <v>30</v>
          </cell>
          <cell r="E94" t="str">
            <v>LandbasedWind</v>
          </cell>
          <cell r="F94" t="str">
            <v>LTRG8</v>
          </cell>
          <cell r="G94">
            <v>1610.1086002597478</v>
          </cell>
          <cell r="H94">
            <v>1610.1086002597478</v>
          </cell>
          <cell r="I94">
            <v>1610.1086002597478</v>
          </cell>
          <cell r="J94">
            <v>1610.1086002597478</v>
          </cell>
          <cell r="K94">
            <v>1610.1086002597478</v>
          </cell>
          <cell r="L94">
            <v>1610.1086002597478</v>
          </cell>
          <cell r="M94">
            <v>1610.1086002597478</v>
          </cell>
          <cell r="N94">
            <v>1610.1086002597478</v>
          </cell>
          <cell r="O94">
            <v>1610.1086002597478</v>
          </cell>
          <cell r="P94">
            <v>1610.1086002597478</v>
          </cell>
          <cell r="Q94">
            <v>1610.1086002597478</v>
          </cell>
          <cell r="R94">
            <v>1610.1086002597478</v>
          </cell>
          <cell r="S94">
            <v>1610.1086002597478</v>
          </cell>
          <cell r="T94">
            <v>1610.1086002597478</v>
          </cell>
          <cell r="U94">
            <v>1610.1086002597478</v>
          </cell>
          <cell r="V94">
            <v>1610.1086002597478</v>
          </cell>
          <cell r="W94">
            <v>1610.1086002597478</v>
          </cell>
          <cell r="X94">
            <v>1610.1086002597478</v>
          </cell>
          <cell r="Y94">
            <v>1610.1086002597478</v>
          </cell>
          <cell r="Z94">
            <v>1610.1086002597478</v>
          </cell>
          <cell r="AA94">
            <v>1610.1086002597478</v>
          </cell>
          <cell r="AB94">
            <v>1610.1086002597478</v>
          </cell>
          <cell r="AC94">
            <v>1610.1086002597478</v>
          </cell>
          <cell r="AD94">
            <v>1610.1086002597478</v>
          </cell>
          <cell r="AE94">
            <v>1610.1086002597478</v>
          </cell>
          <cell r="AF94">
            <v>1610.1086002597478</v>
          </cell>
          <cell r="AG94">
            <v>1610.1086002597478</v>
          </cell>
          <cell r="AH94">
            <v>1610.1086002597478</v>
          </cell>
          <cell r="AI94">
            <v>1610.1086002597478</v>
          </cell>
          <cell r="AJ94">
            <v>1610.1086002597478</v>
          </cell>
          <cell r="AK94">
            <v>1610.1086002597478</v>
          </cell>
          <cell r="AL94">
            <v>1610.1086002597478</v>
          </cell>
          <cell r="AM94">
            <v>1610.1086002597478</v>
          </cell>
          <cell r="AN94">
            <v>1610.1086002597478</v>
          </cell>
        </row>
        <row r="95">
          <cell r="A95" t="str">
            <v>RL3LaLTRG99</v>
          </cell>
          <cell r="B95" t="str">
            <v>RD</v>
          </cell>
          <cell r="C95" t="str">
            <v>Low</v>
          </cell>
          <cell r="D95">
            <v>30</v>
          </cell>
          <cell r="E95" t="str">
            <v>LandbasedWind</v>
          </cell>
          <cell r="F95" t="str">
            <v>LTRG9</v>
          </cell>
          <cell r="G95">
            <v>1610.1086002597478</v>
          </cell>
          <cell r="H95">
            <v>1572.7556534893752</v>
          </cell>
          <cell r="I95">
            <v>1535.4027067190025</v>
          </cell>
          <cell r="J95">
            <v>1498.0497599486298</v>
          </cell>
          <cell r="K95">
            <v>1460.6968131782571</v>
          </cell>
          <cell r="L95">
            <v>1423.3438664078847</v>
          </cell>
          <cell r="M95">
            <v>1385.9909196375118</v>
          </cell>
          <cell r="N95">
            <v>1348.6379728671393</v>
          </cell>
          <cell r="O95">
            <v>1311.2850260967664</v>
          </cell>
          <cell r="P95">
            <v>1273.9320793263939</v>
          </cell>
          <cell r="Q95">
            <v>1236.579132556021</v>
          </cell>
          <cell r="R95">
            <v>1199.2261857856486</v>
          </cell>
          <cell r="S95">
            <v>1161.8732390152757</v>
          </cell>
          <cell r="T95">
            <v>1124.5202922449032</v>
          </cell>
          <cell r="U95">
            <v>1116.8673768846818</v>
          </cell>
          <cell r="V95">
            <v>1108.9338050059803</v>
          </cell>
          <cell r="W95">
            <v>1100.7195766087978</v>
          </cell>
          <cell r="X95">
            <v>1092.2246916931335</v>
          </cell>
          <cell r="Y95">
            <v>1083.4491502589897</v>
          </cell>
          <cell r="Z95">
            <v>1074.392952306365</v>
          </cell>
          <cell r="AA95">
            <v>1065.0560978352587</v>
          </cell>
          <cell r="AB95">
            <v>1055.4385868456718</v>
          </cell>
          <cell r="AC95">
            <v>1045.5404193376046</v>
          </cell>
          <cell r="AD95">
            <v>1035.3615953110561</v>
          </cell>
          <cell r="AE95">
            <v>1024.9021147660276</v>
          </cell>
          <cell r="AF95">
            <v>1014.1619777025177</v>
          </cell>
          <cell r="AG95">
            <v>1003.141184120527</v>
          </cell>
          <cell r="AH95">
            <v>991.83973402005574</v>
          </cell>
          <cell r="AI95">
            <v>980.25762740110326</v>
          </cell>
          <cell r="AJ95">
            <v>968.39486426367091</v>
          </cell>
          <cell r="AK95">
            <v>956.25144460775664</v>
          </cell>
          <cell r="AL95">
            <v>943.82736843336181</v>
          </cell>
          <cell r="AM95">
            <v>931.12263574048711</v>
          </cell>
          <cell r="AN95">
            <v>918.13724652913095</v>
          </cell>
        </row>
        <row r="96">
          <cell r="A96" t="str">
            <v>RM3LaLTRG99</v>
          </cell>
          <cell r="B96" t="str">
            <v>RD</v>
          </cell>
          <cell r="C96" t="str">
            <v>Mid</v>
          </cell>
          <cell r="D96">
            <v>30</v>
          </cell>
          <cell r="E96" t="str">
            <v>LandbasedWind</v>
          </cell>
          <cell r="F96" t="str">
            <v>LTRG9</v>
          </cell>
          <cell r="G96">
            <v>1610.1086002597478</v>
          </cell>
          <cell r="H96">
            <v>1582.5853763236837</v>
          </cell>
          <cell r="I96">
            <v>1555.0621523876198</v>
          </cell>
          <cell r="J96">
            <v>1527.5389284515556</v>
          </cell>
          <cell r="K96">
            <v>1500.0157045154915</v>
          </cell>
          <cell r="L96">
            <v>1472.4924805794276</v>
          </cell>
          <cell r="M96">
            <v>1444.9692566433635</v>
          </cell>
          <cell r="N96">
            <v>1417.4460327072993</v>
          </cell>
          <cell r="O96">
            <v>1389.9228087712352</v>
          </cell>
          <cell r="P96">
            <v>1362.399584835171</v>
          </cell>
          <cell r="Q96">
            <v>1334.8763608991071</v>
          </cell>
          <cell r="R96">
            <v>1307.353136963043</v>
          </cell>
          <cell r="S96">
            <v>1279.8299130269791</v>
          </cell>
          <cell r="T96">
            <v>1252.3066890909149</v>
          </cell>
          <cell r="U96">
            <v>1242.8628416780398</v>
          </cell>
          <cell r="V96">
            <v>1233.3158997757796</v>
          </cell>
          <cell r="W96">
            <v>1223.665863384133</v>
          </cell>
          <cell r="X96">
            <v>1213.9127325031013</v>
          </cell>
          <cell r="Y96">
            <v>1204.0565071326835</v>
          </cell>
          <cell r="Z96">
            <v>1194.0971872728805</v>
          </cell>
          <cell r="AA96">
            <v>1184.034772923691</v>
          </cell>
          <cell r="AB96">
            <v>1173.8692640851159</v>
          </cell>
          <cell r="AC96">
            <v>1163.6006607571553</v>
          </cell>
          <cell r="AD96">
            <v>1153.2289629398088</v>
          </cell>
          <cell r="AE96">
            <v>1142.7541706330762</v>
          </cell>
          <cell r="AF96">
            <v>1132.1762838369577</v>
          </cell>
          <cell r="AG96">
            <v>1121.4953025514542</v>
          </cell>
          <cell r="AH96">
            <v>1110.7112267765647</v>
          </cell>
          <cell r="AI96">
            <v>1099.8240565122892</v>
          </cell>
          <cell r="AJ96">
            <v>1088.8337917586277</v>
          </cell>
          <cell r="AK96">
            <v>1077.7404325155812</v>
          </cell>
          <cell r="AL96">
            <v>1066.5439787831488</v>
          </cell>
          <cell r="AM96">
            <v>1055.2444305613305</v>
          </cell>
          <cell r="AN96">
            <v>1043.8417878501261</v>
          </cell>
        </row>
        <row r="97">
          <cell r="A97" t="str">
            <v>RC3LaLTRG99</v>
          </cell>
          <cell r="B97" t="str">
            <v>RD</v>
          </cell>
          <cell r="C97" t="str">
            <v>Constant</v>
          </cell>
          <cell r="D97">
            <v>30</v>
          </cell>
          <cell r="E97" t="str">
            <v>LandbasedWind</v>
          </cell>
          <cell r="F97" t="str">
            <v>LTRG9</v>
          </cell>
          <cell r="G97">
            <v>1610.1086002597478</v>
          </cell>
          <cell r="H97">
            <v>1610.1086002597478</v>
          </cell>
          <cell r="I97">
            <v>1610.1086002597478</v>
          </cell>
          <cell r="J97">
            <v>1610.1086002597478</v>
          </cell>
          <cell r="K97">
            <v>1610.1086002597478</v>
          </cell>
          <cell r="L97">
            <v>1610.1086002597478</v>
          </cell>
          <cell r="M97">
            <v>1610.1086002597478</v>
          </cell>
          <cell r="N97">
            <v>1610.1086002597478</v>
          </cell>
          <cell r="O97">
            <v>1610.1086002597478</v>
          </cell>
          <cell r="P97">
            <v>1610.1086002597478</v>
          </cell>
          <cell r="Q97">
            <v>1610.1086002597478</v>
          </cell>
          <cell r="R97">
            <v>1610.1086002597478</v>
          </cell>
          <cell r="S97">
            <v>1610.1086002597478</v>
          </cell>
          <cell r="T97">
            <v>1610.1086002597478</v>
          </cell>
          <cell r="U97">
            <v>1610.1086002597478</v>
          </cell>
          <cell r="V97">
            <v>1610.1086002597478</v>
          </cell>
          <cell r="W97">
            <v>1610.1086002597478</v>
          </cell>
          <cell r="X97">
            <v>1610.1086002597478</v>
          </cell>
          <cell r="Y97">
            <v>1610.1086002597478</v>
          </cell>
          <cell r="Z97">
            <v>1610.1086002597478</v>
          </cell>
          <cell r="AA97">
            <v>1610.1086002597478</v>
          </cell>
          <cell r="AB97">
            <v>1610.1086002597478</v>
          </cell>
          <cell r="AC97">
            <v>1610.1086002597478</v>
          </cell>
          <cell r="AD97">
            <v>1610.1086002597478</v>
          </cell>
          <cell r="AE97">
            <v>1610.1086002597478</v>
          </cell>
          <cell r="AF97">
            <v>1610.1086002597478</v>
          </cell>
          <cell r="AG97">
            <v>1610.1086002597478</v>
          </cell>
          <cell r="AH97">
            <v>1610.1086002597478</v>
          </cell>
          <cell r="AI97">
            <v>1610.1086002597478</v>
          </cell>
          <cell r="AJ97">
            <v>1610.1086002597478</v>
          </cell>
          <cell r="AK97">
            <v>1610.1086002597478</v>
          </cell>
          <cell r="AL97">
            <v>1610.1086002597478</v>
          </cell>
          <cell r="AM97">
            <v>1610.1086002597478</v>
          </cell>
          <cell r="AN97">
            <v>1610.1086002597478</v>
          </cell>
        </row>
        <row r="98">
          <cell r="A98" t="str">
            <v>RL3LaLTRG100</v>
          </cell>
          <cell r="B98" t="str">
            <v>RD</v>
          </cell>
          <cell r="C98" t="str">
            <v>Low</v>
          </cell>
          <cell r="D98">
            <v>30</v>
          </cell>
          <cell r="E98" t="str">
            <v>LandbasedWind</v>
          </cell>
          <cell r="F98" t="str">
            <v>LTRG10</v>
          </cell>
          <cell r="G98">
            <v>1610.1086002597478</v>
          </cell>
          <cell r="H98">
            <v>1572.7556534893752</v>
          </cell>
          <cell r="I98">
            <v>1535.4027067190025</v>
          </cell>
          <cell r="J98">
            <v>1498.0497599486298</v>
          </cell>
          <cell r="K98">
            <v>1460.6968131782571</v>
          </cell>
          <cell r="L98">
            <v>1423.3438664078847</v>
          </cell>
          <cell r="M98">
            <v>1385.9909196375118</v>
          </cell>
          <cell r="N98">
            <v>1348.6379728671393</v>
          </cell>
          <cell r="O98">
            <v>1311.2850260967664</v>
          </cell>
          <cell r="P98">
            <v>1273.9320793263939</v>
          </cell>
          <cell r="Q98">
            <v>1236.579132556021</v>
          </cell>
          <cell r="R98">
            <v>1199.2261857856486</v>
          </cell>
          <cell r="S98">
            <v>1161.8732390152757</v>
          </cell>
          <cell r="T98">
            <v>1124.5202922449032</v>
          </cell>
          <cell r="U98">
            <v>1117.7888657870276</v>
          </cell>
          <cell r="V98">
            <v>1110.7487171588225</v>
          </cell>
          <cell r="W98">
            <v>1103.3998463602886</v>
          </cell>
          <cell r="X98">
            <v>1095.7422533914259</v>
          </cell>
          <cell r="Y98">
            <v>1087.775938252234</v>
          </cell>
          <cell r="Z98">
            <v>1079.5009009427138</v>
          </cell>
          <cell r="AA98">
            <v>1070.9171414628656</v>
          </cell>
          <cell r="AB98">
            <v>1062.0246598126871</v>
          </cell>
          <cell r="AC98">
            <v>1052.8234559921802</v>
          </cell>
          <cell r="AD98">
            <v>1043.3135300013453</v>
          </cell>
          <cell r="AE98">
            <v>1033.4948818401806</v>
          </cell>
          <cell r="AF98">
            <v>1023.3675115086868</v>
          </cell>
          <cell r="AG98">
            <v>1012.9314190068646</v>
          </cell>
          <cell r="AH98">
            <v>1002.1866043347134</v>
          </cell>
          <cell r="AI98">
            <v>991.13306749223352</v>
          </cell>
          <cell r="AJ98">
            <v>979.77080847942477</v>
          </cell>
          <cell r="AK98">
            <v>968.099827296287</v>
          </cell>
          <cell r="AL98">
            <v>956.12012394281999</v>
          </cell>
          <cell r="AM98">
            <v>943.83169841902509</v>
          </cell>
          <cell r="AN98">
            <v>931.23455072490037</v>
          </cell>
        </row>
        <row r="99">
          <cell r="A99" t="str">
            <v>RM3LaLTRG100</v>
          </cell>
          <cell r="B99" t="str">
            <v>RD</v>
          </cell>
          <cell r="C99" t="str">
            <v>Mid</v>
          </cell>
          <cell r="D99">
            <v>30</v>
          </cell>
          <cell r="E99" t="str">
            <v>LandbasedWind</v>
          </cell>
          <cell r="F99" t="str">
            <v>LTRG10</v>
          </cell>
          <cell r="G99">
            <v>1610.1086002597478</v>
          </cell>
          <cell r="H99">
            <v>1582.5853763236837</v>
          </cell>
          <cell r="I99">
            <v>1555.0621523876198</v>
          </cell>
          <cell r="J99">
            <v>1527.5389284515556</v>
          </cell>
          <cell r="K99">
            <v>1500.0157045154915</v>
          </cell>
          <cell r="L99">
            <v>1472.4924805794276</v>
          </cell>
          <cell r="M99">
            <v>1444.9692566433635</v>
          </cell>
          <cell r="N99">
            <v>1417.4460327072993</v>
          </cell>
          <cell r="O99">
            <v>1389.9228087712352</v>
          </cell>
          <cell r="P99">
            <v>1362.399584835171</v>
          </cell>
          <cell r="Q99">
            <v>1334.8763608991071</v>
          </cell>
          <cell r="R99">
            <v>1307.353136963043</v>
          </cell>
          <cell r="S99">
            <v>1279.8299130269791</v>
          </cell>
          <cell r="T99">
            <v>1252.3066890909149</v>
          </cell>
          <cell r="U99">
            <v>1243.3731594004996</v>
          </cell>
          <cell r="V99">
            <v>1234.3262257717604</v>
          </cell>
          <cell r="W99">
            <v>1225.1658882046963</v>
          </cell>
          <cell r="X99">
            <v>1215.8921466993081</v>
          </cell>
          <cell r="Y99">
            <v>1206.5050012555953</v>
          </cell>
          <cell r="Z99">
            <v>1197.0044518735585</v>
          </cell>
          <cell r="AA99">
            <v>1187.3904985531976</v>
          </cell>
          <cell r="AB99">
            <v>1177.6631412945121</v>
          </cell>
          <cell r="AC99">
            <v>1167.8223800975022</v>
          </cell>
          <cell r="AD99">
            <v>1157.8682149621679</v>
          </cell>
          <cell r="AE99">
            <v>1147.8006458885093</v>
          </cell>
          <cell r="AF99">
            <v>1137.6196728765262</v>
          </cell>
          <cell r="AG99">
            <v>1127.3252959262184</v>
          </cell>
          <cell r="AH99">
            <v>1116.9175150375872</v>
          </cell>
          <cell r="AI99">
            <v>1106.3963302106317</v>
          </cell>
          <cell r="AJ99">
            <v>1095.7617414453516</v>
          </cell>
          <cell r="AK99">
            <v>1085.0137487417464</v>
          </cell>
          <cell r="AL99">
            <v>1074.152352099818</v>
          </cell>
          <cell r="AM99">
            <v>1063.1775515195641</v>
          </cell>
          <cell r="AN99">
            <v>1052.0893470009869</v>
          </cell>
        </row>
        <row r="100">
          <cell r="A100" t="str">
            <v>RC3LaLTRG100</v>
          </cell>
          <cell r="B100" t="str">
            <v>RD</v>
          </cell>
          <cell r="C100" t="str">
            <v>Constant</v>
          </cell>
          <cell r="D100">
            <v>30</v>
          </cell>
          <cell r="E100" t="str">
            <v>LandbasedWind</v>
          </cell>
          <cell r="F100" t="str">
            <v>LTRG10</v>
          </cell>
          <cell r="G100">
            <v>1610.1086002597478</v>
          </cell>
          <cell r="H100">
            <v>1610.1086002597478</v>
          </cell>
          <cell r="I100">
            <v>1610.1086002597478</v>
          </cell>
          <cell r="J100">
            <v>1610.1086002597478</v>
          </cell>
          <cell r="K100">
            <v>1610.1086002597478</v>
          </cell>
          <cell r="L100">
            <v>1610.1086002597478</v>
          </cell>
          <cell r="M100">
            <v>1610.1086002597478</v>
          </cell>
          <cell r="N100">
            <v>1610.1086002597478</v>
          </cell>
          <cell r="O100">
            <v>1610.1086002597478</v>
          </cell>
          <cell r="P100">
            <v>1610.1086002597478</v>
          </cell>
          <cell r="Q100">
            <v>1610.1086002597478</v>
          </cell>
          <cell r="R100">
            <v>1610.1086002597478</v>
          </cell>
          <cell r="S100">
            <v>1610.1086002597478</v>
          </cell>
          <cell r="T100">
            <v>1610.1086002597478</v>
          </cell>
          <cell r="U100">
            <v>1610.1086002597478</v>
          </cell>
          <cell r="V100">
            <v>1610.1086002597478</v>
          </cell>
          <cell r="W100">
            <v>1610.1086002597478</v>
          </cell>
          <cell r="X100">
            <v>1610.1086002597478</v>
          </cell>
          <cell r="Y100">
            <v>1610.1086002597478</v>
          </cell>
          <cell r="Z100">
            <v>1610.1086002597478</v>
          </cell>
          <cell r="AA100">
            <v>1610.1086002597478</v>
          </cell>
          <cell r="AB100">
            <v>1610.1086002597478</v>
          </cell>
          <cell r="AC100">
            <v>1610.1086002597478</v>
          </cell>
          <cell r="AD100">
            <v>1610.1086002597478</v>
          </cell>
          <cell r="AE100">
            <v>1610.1086002597478</v>
          </cell>
          <cell r="AF100">
            <v>1610.1086002597478</v>
          </cell>
          <cell r="AG100">
            <v>1610.1086002597478</v>
          </cell>
          <cell r="AH100">
            <v>1610.1086002597478</v>
          </cell>
          <cell r="AI100">
            <v>1610.1086002597478</v>
          </cell>
          <cell r="AJ100">
            <v>1610.1086002597478</v>
          </cell>
          <cell r="AK100">
            <v>1610.1086002597478</v>
          </cell>
          <cell r="AL100">
            <v>1610.1086002597478</v>
          </cell>
          <cell r="AM100">
            <v>1610.1086002597478</v>
          </cell>
          <cell r="AN100">
            <v>1610.1086002597478</v>
          </cell>
        </row>
        <row r="101">
          <cell r="A101" t="str">
            <v>RL3CoSeattle</v>
          </cell>
          <cell r="B101" t="str">
            <v>RD</v>
          </cell>
          <cell r="C101" t="str">
            <v>Low</v>
          </cell>
          <cell r="D101">
            <v>30</v>
          </cell>
          <cell r="E101" t="str">
            <v>CommPV</v>
          </cell>
          <cell r="F101" t="str">
            <v>Seattle</v>
          </cell>
          <cell r="G101">
            <v>1857.0002261668858</v>
          </cell>
          <cell r="H101">
            <v>1810.0137731604332</v>
          </cell>
          <cell r="I101">
            <v>1332.6953251511293</v>
          </cell>
          <cell r="J101">
            <v>1247.9067144722771</v>
          </cell>
          <cell r="K101">
            <v>1122.8106485479495</v>
          </cell>
          <cell r="L101">
            <v>1084.7033547316043</v>
          </cell>
          <cell r="M101">
            <v>1046.5960609152592</v>
          </cell>
          <cell r="N101">
            <v>1008.488767098914</v>
          </cell>
          <cell r="O101">
            <v>970.38147328256889</v>
          </cell>
          <cell r="P101">
            <v>932.2741794662237</v>
          </cell>
          <cell r="Q101">
            <v>894.16688564987851</v>
          </cell>
          <cell r="R101">
            <v>856.05959183353332</v>
          </cell>
          <cell r="S101">
            <v>817.95229801718813</v>
          </cell>
          <cell r="T101">
            <v>779.8450042008426</v>
          </cell>
          <cell r="U101">
            <v>760.76355789386582</v>
          </cell>
          <cell r="V101">
            <v>741.68211158688916</v>
          </cell>
          <cell r="W101">
            <v>722.60066527991239</v>
          </cell>
          <cell r="X101">
            <v>703.51921897293562</v>
          </cell>
          <cell r="Y101">
            <v>684.43777266595896</v>
          </cell>
          <cell r="Z101">
            <v>665.35632635898219</v>
          </cell>
          <cell r="AA101">
            <v>646.27488005200541</v>
          </cell>
          <cell r="AB101">
            <v>627.19343374502876</v>
          </cell>
          <cell r="AC101">
            <v>608.11198743805198</v>
          </cell>
          <cell r="AD101">
            <v>589.03054113107567</v>
          </cell>
          <cell r="AE101">
            <v>583.85478997826158</v>
          </cell>
          <cell r="AF101">
            <v>578.67903882544761</v>
          </cell>
          <cell r="AG101">
            <v>573.50328767263341</v>
          </cell>
          <cell r="AH101">
            <v>568.32753651981943</v>
          </cell>
          <cell r="AI101">
            <v>543.0867862774661</v>
          </cell>
          <cell r="AJ101">
            <v>541.92403494255996</v>
          </cell>
          <cell r="AK101">
            <v>540.76128360765381</v>
          </cell>
          <cell r="AL101">
            <v>539.59853227274778</v>
          </cell>
          <cell r="AM101">
            <v>538.43578093784163</v>
          </cell>
          <cell r="AN101">
            <v>537.27302960293525</v>
          </cell>
          <cell r="AO101">
            <v>0</v>
          </cell>
        </row>
        <row r="102">
          <cell r="A102" t="str">
            <v>RM3CoSeattle</v>
          </cell>
          <cell r="B102" t="str">
            <v>RD</v>
          </cell>
          <cell r="C102" t="str">
            <v>Mid</v>
          </cell>
          <cell r="D102">
            <v>30</v>
          </cell>
          <cell r="E102" t="str">
            <v>CommPV</v>
          </cell>
          <cell r="F102" t="str">
            <v>Seattle</v>
          </cell>
          <cell r="G102">
            <v>1857.0002261668858</v>
          </cell>
          <cell r="H102">
            <v>1810.0137731604332</v>
          </cell>
          <cell r="I102">
            <v>1722.5136102282324</v>
          </cell>
          <cell r="J102">
            <v>1622.8670663410737</v>
          </cell>
          <cell r="K102">
            <v>1599.8773268112986</v>
          </cell>
          <cell r="L102">
            <v>1562.9079984661585</v>
          </cell>
          <cell r="M102">
            <v>1525.9386701210185</v>
          </cell>
          <cell r="N102">
            <v>1488.9693417758781</v>
          </cell>
          <cell r="O102">
            <v>1452.0000134307379</v>
          </cell>
          <cell r="P102">
            <v>1415.0306850855977</v>
          </cell>
          <cell r="Q102">
            <v>1378.0613567404573</v>
          </cell>
          <cell r="R102">
            <v>1341.0920283953174</v>
          </cell>
          <cell r="S102">
            <v>1304.1227000501772</v>
          </cell>
          <cell r="T102">
            <v>1267.1533717050359</v>
          </cell>
          <cell r="U102">
            <v>1255.2276335303927</v>
          </cell>
          <cell r="V102">
            <v>1243.3018953557496</v>
          </cell>
          <cell r="W102">
            <v>1231.3761571811065</v>
          </cell>
          <cell r="X102">
            <v>1219.4504190064633</v>
          </cell>
          <cell r="Y102">
            <v>1207.5246808318204</v>
          </cell>
          <cell r="Z102">
            <v>1195.5989426571773</v>
          </cell>
          <cell r="AA102">
            <v>1183.6732044825342</v>
          </cell>
          <cell r="AB102">
            <v>1171.747466307891</v>
          </cell>
          <cell r="AC102">
            <v>1159.8217281332479</v>
          </cell>
          <cell r="AD102">
            <v>1147.8959899586057</v>
          </cell>
          <cell r="AE102">
            <v>1134.4786606991481</v>
          </cell>
          <cell r="AF102">
            <v>1121.0613314396901</v>
          </cell>
          <cell r="AG102">
            <v>1107.6440021802323</v>
          </cell>
          <cell r="AH102">
            <v>1094.2266729207747</v>
          </cell>
          <cell r="AI102">
            <v>1080.8093436613169</v>
          </cell>
          <cell r="AJ102">
            <v>1067.3920144018593</v>
          </cell>
          <cell r="AK102">
            <v>1053.9746851424015</v>
          </cell>
          <cell r="AL102">
            <v>1040.5573558829437</v>
          </cell>
          <cell r="AM102">
            <v>1027.1400266234859</v>
          </cell>
          <cell r="AN102">
            <v>1013.7226973640287</v>
          </cell>
        </row>
        <row r="103">
          <cell r="A103" t="str">
            <v>RC3CoSeattle</v>
          </cell>
          <cell r="B103" t="str">
            <v>RD</v>
          </cell>
          <cell r="C103" t="str">
            <v>Constant</v>
          </cell>
          <cell r="D103">
            <v>30</v>
          </cell>
          <cell r="E103" t="str">
            <v>CommPV</v>
          </cell>
          <cell r="F103" t="str">
            <v>Seattle</v>
          </cell>
          <cell r="G103">
            <v>1857.0002261668858</v>
          </cell>
          <cell r="H103">
            <v>1810.0137731604332</v>
          </cell>
          <cell r="I103">
            <v>1810.0137731604332</v>
          </cell>
          <cell r="J103">
            <v>1810.0137731604332</v>
          </cell>
          <cell r="K103">
            <v>1810.0137731604332</v>
          </cell>
          <cell r="L103">
            <v>1810.0137731604332</v>
          </cell>
          <cell r="M103">
            <v>1810.0137731604332</v>
          </cell>
          <cell r="N103">
            <v>1810.0137731604332</v>
          </cell>
          <cell r="O103">
            <v>1810.0137731604332</v>
          </cell>
          <cell r="P103">
            <v>1810.0137731604332</v>
          </cell>
          <cell r="Q103">
            <v>1810.0137731604332</v>
          </cell>
          <cell r="R103">
            <v>1810.0137731604332</v>
          </cell>
          <cell r="S103">
            <v>1810.0137731604332</v>
          </cell>
          <cell r="T103">
            <v>1810.0137731604332</v>
          </cell>
          <cell r="U103">
            <v>1810.0137731604332</v>
          </cell>
          <cell r="V103">
            <v>1810.0137731604332</v>
          </cell>
          <cell r="W103">
            <v>1810.0137731604332</v>
          </cell>
          <cell r="X103">
            <v>1810.0137731604332</v>
          </cell>
          <cell r="Y103">
            <v>1810.0137731604332</v>
          </cell>
          <cell r="Z103">
            <v>1810.0137731604332</v>
          </cell>
          <cell r="AA103">
            <v>1810.0137731604332</v>
          </cell>
          <cell r="AB103">
            <v>1810.0137731604332</v>
          </cell>
          <cell r="AC103">
            <v>1810.0137731604332</v>
          </cell>
          <cell r="AD103">
            <v>1810.0137731604332</v>
          </cell>
          <cell r="AE103">
            <v>1810.0137731604332</v>
          </cell>
          <cell r="AF103">
            <v>1810.0137731604332</v>
          </cell>
          <cell r="AG103">
            <v>1810.0137731604332</v>
          </cell>
          <cell r="AH103">
            <v>1810.0137731604332</v>
          </cell>
          <cell r="AI103">
            <v>1810.0137731604332</v>
          </cell>
          <cell r="AJ103">
            <v>1810.0137731604332</v>
          </cell>
          <cell r="AK103">
            <v>1810.0137731604332</v>
          </cell>
          <cell r="AL103">
            <v>1810.0137731604332</v>
          </cell>
          <cell r="AM103">
            <v>1810.0137731604332</v>
          </cell>
          <cell r="AN103">
            <v>1810.0137731604332</v>
          </cell>
        </row>
        <row r="104">
          <cell r="A104" t="str">
            <v>RL3CoChicago</v>
          </cell>
          <cell r="B104" t="str">
            <v>RD</v>
          </cell>
          <cell r="C104" t="str">
            <v>Low</v>
          </cell>
          <cell r="D104">
            <v>30</v>
          </cell>
          <cell r="E104" t="str">
            <v>CommPV</v>
          </cell>
          <cell r="F104" t="str">
            <v>Chicago</v>
          </cell>
          <cell r="G104">
            <v>1857.0002261668858</v>
          </cell>
          <cell r="H104">
            <v>1810.0137731604332</v>
          </cell>
          <cell r="I104">
            <v>1332.6953251511293</v>
          </cell>
          <cell r="J104">
            <v>1247.9067144722771</v>
          </cell>
          <cell r="K104">
            <v>1122.8106485479495</v>
          </cell>
          <cell r="L104">
            <v>1084.7033547316043</v>
          </cell>
          <cell r="M104">
            <v>1046.5960609152592</v>
          </cell>
          <cell r="N104">
            <v>1008.488767098914</v>
          </cell>
          <cell r="O104">
            <v>970.38147328256889</v>
          </cell>
          <cell r="P104">
            <v>932.2741794662237</v>
          </cell>
          <cell r="Q104">
            <v>894.16688564987851</v>
          </cell>
          <cell r="R104">
            <v>856.05959183353332</v>
          </cell>
          <cell r="S104">
            <v>817.95229801718813</v>
          </cell>
          <cell r="T104">
            <v>779.8450042008426</v>
          </cell>
          <cell r="U104">
            <v>760.76355789386582</v>
          </cell>
          <cell r="V104">
            <v>741.68211158688916</v>
          </cell>
          <cell r="W104">
            <v>722.60066527991239</v>
          </cell>
          <cell r="X104">
            <v>703.51921897293562</v>
          </cell>
          <cell r="Y104">
            <v>684.43777266595896</v>
          </cell>
          <cell r="Z104">
            <v>665.35632635898219</v>
          </cell>
          <cell r="AA104">
            <v>646.27488005200541</v>
          </cell>
          <cell r="AB104">
            <v>627.19343374502876</v>
          </cell>
          <cell r="AC104">
            <v>608.11198743805198</v>
          </cell>
          <cell r="AD104">
            <v>589.03054113107567</v>
          </cell>
          <cell r="AE104">
            <v>583.85478997826158</v>
          </cell>
          <cell r="AF104">
            <v>578.67903882544761</v>
          </cell>
          <cell r="AG104">
            <v>573.50328767263341</v>
          </cell>
          <cell r="AH104">
            <v>568.32753651981943</v>
          </cell>
          <cell r="AI104">
            <v>543.0867862774661</v>
          </cell>
          <cell r="AJ104">
            <v>541.92403494255996</v>
          </cell>
          <cell r="AK104">
            <v>540.76128360765381</v>
          </cell>
          <cell r="AL104">
            <v>539.59853227274778</v>
          </cell>
          <cell r="AM104">
            <v>538.43578093784163</v>
          </cell>
          <cell r="AN104">
            <v>537.27302960293525</v>
          </cell>
        </row>
        <row r="105">
          <cell r="A105" t="str">
            <v>RM3CoChicago</v>
          </cell>
          <cell r="B105" t="str">
            <v>RD</v>
          </cell>
          <cell r="C105" t="str">
            <v>Mid</v>
          </cell>
          <cell r="D105">
            <v>30</v>
          </cell>
          <cell r="E105" t="str">
            <v>CommPV</v>
          </cell>
          <cell r="F105" t="str">
            <v>Chicago</v>
          </cell>
          <cell r="G105">
            <v>1857.0002261668858</v>
          </cell>
          <cell r="H105">
            <v>1810.0137731604332</v>
          </cell>
          <cell r="I105">
            <v>1722.5136102282324</v>
          </cell>
          <cell r="J105">
            <v>1622.8670663410737</v>
          </cell>
          <cell r="K105">
            <v>1599.8773268112986</v>
          </cell>
          <cell r="L105">
            <v>1562.9079984661585</v>
          </cell>
          <cell r="M105">
            <v>1525.9386701210185</v>
          </cell>
          <cell r="N105">
            <v>1488.9693417758781</v>
          </cell>
          <cell r="O105">
            <v>1452.0000134307379</v>
          </cell>
          <cell r="P105">
            <v>1415.0306850855977</v>
          </cell>
          <cell r="Q105">
            <v>1378.0613567404573</v>
          </cell>
          <cell r="R105">
            <v>1341.0920283953174</v>
          </cell>
          <cell r="S105">
            <v>1304.1227000501772</v>
          </cell>
          <cell r="T105">
            <v>1267.1533717050359</v>
          </cell>
          <cell r="U105">
            <v>1255.2276335303927</v>
          </cell>
          <cell r="V105">
            <v>1243.3018953557496</v>
          </cell>
          <cell r="W105">
            <v>1231.3761571811065</v>
          </cell>
          <cell r="X105">
            <v>1219.4504190064633</v>
          </cell>
          <cell r="Y105">
            <v>1207.5246808318204</v>
          </cell>
          <cell r="Z105">
            <v>1195.5989426571773</v>
          </cell>
          <cell r="AA105">
            <v>1183.6732044825342</v>
          </cell>
          <cell r="AB105">
            <v>1171.747466307891</v>
          </cell>
          <cell r="AC105">
            <v>1159.8217281332479</v>
          </cell>
          <cell r="AD105">
            <v>1147.8959899586057</v>
          </cell>
          <cell r="AE105">
            <v>1134.4786606991481</v>
          </cell>
          <cell r="AF105">
            <v>1121.0613314396901</v>
          </cell>
          <cell r="AG105">
            <v>1107.6440021802323</v>
          </cell>
          <cell r="AH105">
            <v>1094.2266729207747</v>
          </cell>
          <cell r="AI105">
            <v>1080.8093436613169</v>
          </cell>
          <cell r="AJ105">
            <v>1067.3920144018593</v>
          </cell>
          <cell r="AK105">
            <v>1053.9746851424015</v>
          </cell>
          <cell r="AL105">
            <v>1040.5573558829437</v>
          </cell>
          <cell r="AM105">
            <v>1027.1400266234859</v>
          </cell>
          <cell r="AN105">
            <v>1013.7226973640287</v>
          </cell>
        </row>
        <row r="106">
          <cell r="A106" t="str">
            <v>RC3CoChicago</v>
          </cell>
          <cell r="B106" t="str">
            <v>RD</v>
          </cell>
          <cell r="C106" t="str">
            <v>Constant</v>
          </cell>
          <cell r="D106">
            <v>30</v>
          </cell>
          <cell r="E106" t="str">
            <v>CommPV</v>
          </cell>
          <cell r="F106" t="str">
            <v>Chicago</v>
          </cell>
          <cell r="G106">
            <v>1857.0002261668858</v>
          </cell>
          <cell r="H106">
            <v>1810.0137731604332</v>
          </cell>
          <cell r="I106">
            <v>1810.0137731604332</v>
          </cell>
          <cell r="J106">
            <v>1810.0137731604332</v>
          </cell>
          <cell r="K106">
            <v>1810.0137731604332</v>
          </cell>
          <cell r="L106">
            <v>1810.0137731604332</v>
          </cell>
          <cell r="M106">
            <v>1810.0137731604332</v>
          </cell>
          <cell r="N106">
            <v>1810.0137731604332</v>
          </cell>
          <cell r="O106">
            <v>1810.0137731604332</v>
          </cell>
          <cell r="P106">
            <v>1810.0137731604332</v>
          </cell>
          <cell r="Q106">
            <v>1810.0137731604332</v>
          </cell>
          <cell r="R106">
            <v>1810.0137731604332</v>
          </cell>
          <cell r="S106">
            <v>1810.0137731604332</v>
          </cell>
          <cell r="T106">
            <v>1810.0137731604332</v>
          </cell>
          <cell r="U106">
            <v>1810.0137731604332</v>
          </cell>
          <cell r="V106">
            <v>1810.0137731604332</v>
          </cell>
          <cell r="W106">
            <v>1810.0137731604332</v>
          </cell>
          <cell r="X106">
            <v>1810.0137731604332</v>
          </cell>
          <cell r="Y106">
            <v>1810.0137731604332</v>
          </cell>
          <cell r="Z106">
            <v>1810.0137731604332</v>
          </cell>
          <cell r="AA106">
            <v>1810.0137731604332</v>
          </cell>
          <cell r="AB106">
            <v>1810.0137731604332</v>
          </cell>
          <cell r="AC106">
            <v>1810.0137731604332</v>
          </cell>
          <cell r="AD106">
            <v>1810.0137731604332</v>
          </cell>
          <cell r="AE106">
            <v>1810.0137731604332</v>
          </cell>
          <cell r="AF106">
            <v>1810.0137731604332</v>
          </cell>
          <cell r="AG106">
            <v>1810.0137731604332</v>
          </cell>
          <cell r="AH106">
            <v>1810.0137731604332</v>
          </cell>
          <cell r="AI106">
            <v>1810.0137731604332</v>
          </cell>
          <cell r="AJ106">
            <v>1810.0137731604332</v>
          </cell>
          <cell r="AK106">
            <v>1810.0137731604332</v>
          </cell>
          <cell r="AL106">
            <v>1810.0137731604332</v>
          </cell>
          <cell r="AM106">
            <v>1810.0137731604332</v>
          </cell>
          <cell r="AN106">
            <v>1810.0137731604332</v>
          </cell>
        </row>
        <row r="107">
          <cell r="A107" t="str">
            <v>RL3CoKansasy</v>
          </cell>
          <cell r="B107" t="str">
            <v>RD</v>
          </cell>
          <cell r="C107" t="str">
            <v>Low</v>
          </cell>
          <cell r="D107">
            <v>30</v>
          </cell>
          <cell r="E107" t="str">
            <v>CommPV</v>
          </cell>
          <cell r="F107" t="str">
            <v>KansasCity</v>
          </cell>
          <cell r="G107">
            <v>1857.0002261668858</v>
          </cell>
          <cell r="H107">
            <v>1810.0137731604332</v>
          </cell>
          <cell r="I107">
            <v>1332.6953251511293</v>
          </cell>
          <cell r="J107">
            <v>1247.9067144722771</v>
          </cell>
          <cell r="K107">
            <v>1122.8106485479495</v>
          </cell>
          <cell r="L107">
            <v>1084.7033547316043</v>
          </cell>
          <cell r="M107">
            <v>1046.5960609152592</v>
          </cell>
          <cell r="N107">
            <v>1008.488767098914</v>
          </cell>
          <cell r="O107">
            <v>970.38147328256889</v>
          </cell>
          <cell r="P107">
            <v>932.2741794662237</v>
          </cell>
          <cell r="Q107">
            <v>894.16688564987851</v>
          </cell>
          <cell r="R107">
            <v>856.05959183353332</v>
          </cell>
          <cell r="S107">
            <v>817.95229801718813</v>
          </cell>
          <cell r="T107">
            <v>779.8450042008426</v>
          </cell>
          <cell r="U107">
            <v>760.76355789386582</v>
          </cell>
          <cell r="V107">
            <v>741.68211158688916</v>
          </cell>
          <cell r="W107">
            <v>722.60066527991239</v>
          </cell>
          <cell r="X107">
            <v>703.51921897293562</v>
          </cell>
          <cell r="Y107">
            <v>684.43777266595896</v>
          </cell>
          <cell r="Z107">
            <v>665.35632635898219</v>
          </cell>
          <cell r="AA107">
            <v>646.27488005200541</v>
          </cell>
          <cell r="AB107">
            <v>627.19343374502876</v>
          </cell>
          <cell r="AC107">
            <v>608.11198743805198</v>
          </cell>
          <cell r="AD107">
            <v>589.03054113107567</v>
          </cell>
          <cell r="AE107">
            <v>583.85478997826158</v>
          </cell>
          <cell r="AF107">
            <v>578.67903882544761</v>
          </cell>
          <cell r="AG107">
            <v>573.50328767263341</v>
          </cell>
          <cell r="AH107">
            <v>568.32753651981943</v>
          </cell>
          <cell r="AI107">
            <v>543.0867862774661</v>
          </cell>
          <cell r="AJ107">
            <v>541.92403494255996</v>
          </cell>
          <cell r="AK107">
            <v>540.76128360765381</v>
          </cell>
          <cell r="AL107">
            <v>539.59853227274778</v>
          </cell>
          <cell r="AM107">
            <v>538.43578093784163</v>
          </cell>
          <cell r="AN107">
            <v>537.27302960293525</v>
          </cell>
        </row>
        <row r="108">
          <cell r="A108" t="str">
            <v>RM3CoKansasy</v>
          </cell>
          <cell r="B108" t="str">
            <v>RD</v>
          </cell>
          <cell r="C108" t="str">
            <v>Mid</v>
          </cell>
          <cell r="D108">
            <v>30</v>
          </cell>
          <cell r="E108" t="str">
            <v>CommPV</v>
          </cell>
          <cell r="F108" t="str">
            <v>KansasCity</v>
          </cell>
          <cell r="G108">
            <v>1857.0002261668858</v>
          </cell>
          <cell r="H108">
            <v>1810.0137731604332</v>
          </cell>
          <cell r="I108">
            <v>1722.5136102282324</v>
          </cell>
          <cell r="J108">
            <v>1622.8670663410737</v>
          </cell>
          <cell r="K108">
            <v>1599.8773268112986</v>
          </cell>
          <cell r="L108">
            <v>1562.9079984661585</v>
          </cell>
          <cell r="M108">
            <v>1525.9386701210185</v>
          </cell>
          <cell r="N108">
            <v>1488.9693417758781</v>
          </cell>
          <cell r="O108">
            <v>1452.0000134307379</v>
          </cell>
          <cell r="P108">
            <v>1415.0306850855977</v>
          </cell>
          <cell r="Q108">
            <v>1378.0613567404573</v>
          </cell>
          <cell r="R108">
            <v>1341.0920283953174</v>
          </cell>
          <cell r="S108">
            <v>1304.1227000501772</v>
          </cell>
          <cell r="T108">
            <v>1267.1533717050359</v>
          </cell>
          <cell r="U108">
            <v>1255.2276335303927</v>
          </cell>
          <cell r="V108">
            <v>1243.3018953557496</v>
          </cell>
          <cell r="W108">
            <v>1231.3761571811065</v>
          </cell>
          <cell r="X108">
            <v>1219.4504190064633</v>
          </cell>
          <cell r="Y108">
            <v>1207.5246808318204</v>
          </cell>
          <cell r="Z108">
            <v>1195.5989426571773</v>
          </cell>
          <cell r="AA108">
            <v>1183.6732044825342</v>
          </cell>
          <cell r="AB108">
            <v>1171.747466307891</v>
          </cell>
          <cell r="AC108">
            <v>1159.8217281332479</v>
          </cell>
          <cell r="AD108">
            <v>1147.8959899586057</v>
          </cell>
          <cell r="AE108">
            <v>1134.4786606991481</v>
          </cell>
          <cell r="AF108">
            <v>1121.0613314396901</v>
          </cell>
          <cell r="AG108">
            <v>1107.6440021802323</v>
          </cell>
          <cell r="AH108">
            <v>1094.2266729207747</v>
          </cell>
          <cell r="AI108">
            <v>1080.8093436613169</v>
          </cell>
          <cell r="AJ108">
            <v>1067.3920144018593</v>
          </cell>
          <cell r="AK108">
            <v>1053.9746851424015</v>
          </cell>
          <cell r="AL108">
            <v>1040.5573558829437</v>
          </cell>
          <cell r="AM108">
            <v>1027.1400266234859</v>
          </cell>
          <cell r="AN108">
            <v>1013.7226973640287</v>
          </cell>
        </row>
        <row r="109">
          <cell r="A109" t="str">
            <v>RC3CoKansasy</v>
          </cell>
          <cell r="B109" t="str">
            <v>RD</v>
          </cell>
          <cell r="C109" t="str">
            <v>Constant</v>
          </cell>
          <cell r="D109">
            <v>30</v>
          </cell>
          <cell r="E109" t="str">
            <v>CommPV</v>
          </cell>
          <cell r="F109" t="str">
            <v>KansasCity</v>
          </cell>
          <cell r="G109">
            <v>1857.0002261668858</v>
          </cell>
          <cell r="H109">
            <v>1810.0137731604332</v>
          </cell>
          <cell r="I109">
            <v>1810.0137731604332</v>
          </cell>
          <cell r="J109">
            <v>1810.0137731604332</v>
          </cell>
          <cell r="K109">
            <v>1810.0137731604332</v>
          </cell>
          <cell r="L109">
            <v>1810.0137731604332</v>
          </cell>
          <cell r="M109">
            <v>1810.0137731604332</v>
          </cell>
          <cell r="N109">
            <v>1810.0137731604332</v>
          </cell>
          <cell r="O109">
            <v>1810.0137731604332</v>
          </cell>
          <cell r="P109">
            <v>1810.0137731604332</v>
          </cell>
          <cell r="Q109">
            <v>1810.0137731604332</v>
          </cell>
          <cell r="R109">
            <v>1810.0137731604332</v>
          </cell>
          <cell r="S109">
            <v>1810.0137731604332</v>
          </cell>
          <cell r="T109">
            <v>1810.0137731604332</v>
          </cell>
          <cell r="U109">
            <v>1810.0137731604332</v>
          </cell>
          <cell r="V109">
            <v>1810.0137731604332</v>
          </cell>
          <cell r="W109">
            <v>1810.0137731604332</v>
          </cell>
          <cell r="X109">
            <v>1810.0137731604332</v>
          </cell>
          <cell r="Y109">
            <v>1810.0137731604332</v>
          </cell>
          <cell r="Z109">
            <v>1810.0137731604332</v>
          </cell>
          <cell r="AA109">
            <v>1810.0137731604332</v>
          </cell>
          <cell r="AB109">
            <v>1810.0137731604332</v>
          </cell>
          <cell r="AC109">
            <v>1810.0137731604332</v>
          </cell>
          <cell r="AD109">
            <v>1810.0137731604332</v>
          </cell>
          <cell r="AE109">
            <v>1810.0137731604332</v>
          </cell>
          <cell r="AF109">
            <v>1810.0137731604332</v>
          </cell>
          <cell r="AG109">
            <v>1810.0137731604332</v>
          </cell>
          <cell r="AH109">
            <v>1810.0137731604332</v>
          </cell>
          <cell r="AI109">
            <v>1810.0137731604332</v>
          </cell>
          <cell r="AJ109">
            <v>1810.0137731604332</v>
          </cell>
          <cell r="AK109">
            <v>1810.0137731604332</v>
          </cell>
          <cell r="AL109">
            <v>1810.0137731604332</v>
          </cell>
          <cell r="AM109">
            <v>1810.0137731604332</v>
          </cell>
          <cell r="AN109">
            <v>1810.0137731604332</v>
          </cell>
        </row>
        <row r="110">
          <cell r="A110" t="str">
            <v>RL3CoLosAngs</v>
          </cell>
          <cell r="B110" t="str">
            <v>RD</v>
          </cell>
          <cell r="C110" t="str">
            <v>Low</v>
          </cell>
          <cell r="D110">
            <v>30</v>
          </cell>
          <cell r="E110" t="str">
            <v>CommPV</v>
          </cell>
          <cell r="F110" t="str">
            <v>LosAngeles</v>
          </cell>
          <cell r="G110">
            <v>1857.0002261668858</v>
          </cell>
          <cell r="H110">
            <v>1810.0137731604332</v>
          </cell>
          <cell r="I110">
            <v>1332.6953251511293</v>
          </cell>
          <cell r="J110">
            <v>1247.9067144722771</v>
          </cell>
          <cell r="K110">
            <v>1122.8106485479495</v>
          </cell>
          <cell r="L110">
            <v>1084.7033547316043</v>
          </cell>
          <cell r="M110">
            <v>1046.5960609152592</v>
          </cell>
          <cell r="N110">
            <v>1008.488767098914</v>
          </cell>
          <cell r="O110">
            <v>970.38147328256889</v>
          </cell>
          <cell r="P110">
            <v>932.2741794662237</v>
          </cell>
          <cell r="Q110">
            <v>894.16688564987851</v>
          </cell>
          <cell r="R110">
            <v>856.05959183353332</v>
          </cell>
          <cell r="S110">
            <v>817.95229801718813</v>
          </cell>
          <cell r="T110">
            <v>779.8450042008426</v>
          </cell>
          <cell r="U110">
            <v>760.76355789386582</v>
          </cell>
          <cell r="V110">
            <v>741.68211158688916</v>
          </cell>
          <cell r="W110">
            <v>722.60066527991239</v>
          </cell>
          <cell r="X110">
            <v>703.51921897293562</v>
          </cell>
          <cell r="Y110">
            <v>684.43777266595896</v>
          </cell>
          <cell r="Z110">
            <v>665.35632635898219</v>
          </cell>
          <cell r="AA110">
            <v>646.27488005200541</v>
          </cell>
          <cell r="AB110">
            <v>627.19343374502876</v>
          </cell>
          <cell r="AC110">
            <v>608.11198743805198</v>
          </cell>
          <cell r="AD110">
            <v>589.03054113107567</v>
          </cell>
          <cell r="AE110">
            <v>583.85478997826158</v>
          </cell>
          <cell r="AF110">
            <v>578.67903882544761</v>
          </cell>
          <cell r="AG110">
            <v>573.50328767263341</v>
          </cell>
          <cell r="AH110">
            <v>568.32753651981943</v>
          </cell>
          <cell r="AI110">
            <v>543.0867862774661</v>
          </cell>
          <cell r="AJ110">
            <v>541.92403494255996</v>
          </cell>
          <cell r="AK110">
            <v>540.76128360765381</v>
          </cell>
          <cell r="AL110">
            <v>539.59853227274778</v>
          </cell>
          <cell r="AM110">
            <v>538.43578093784163</v>
          </cell>
          <cell r="AN110">
            <v>537.27302960293525</v>
          </cell>
        </row>
        <row r="111">
          <cell r="A111" t="str">
            <v>RM3CoLosAngs</v>
          </cell>
          <cell r="B111" t="str">
            <v>RD</v>
          </cell>
          <cell r="C111" t="str">
            <v>Mid</v>
          </cell>
          <cell r="D111">
            <v>30</v>
          </cell>
          <cell r="E111" t="str">
            <v>CommPV</v>
          </cell>
          <cell r="F111" t="str">
            <v>LosAngeles</v>
          </cell>
          <cell r="G111">
            <v>1857.0002261668858</v>
          </cell>
          <cell r="H111">
            <v>1810.0137731604332</v>
          </cell>
          <cell r="I111">
            <v>1722.5136102282324</v>
          </cell>
          <cell r="J111">
            <v>1622.8670663410737</v>
          </cell>
          <cell r="K111">
            <v>1599.8773268112986</v>
          </cell>
          <cell r="L111">
            <v>1562.9079984661585</v>
          </cell>
          <cell r="M111">
            <v>1525.9386701210185</v>
          </cell>
          <cell r="N111">
            <v>1488.9693417758781</v>
          </cell>
          <cell r="O111">
            <v>1452.0000134307379</v>
          </cell>
          <cell r="P111">
            <v>1415.0306850855977</v>
          </cell>
          <cell r="Q111">
            <v>1378.0613567404573</v>
          </cell>
          <cell r="R111">
            <v>1341.0920283953174</v>
          </cell>
          <cell r="S111">
            <v>1304.1227000501772</v>
          </cell>
          <cell r="T111">
            <v>1267.1533717050359</v>
          </cell>
          <cell r="U111">
            <v>1255.2276335303927</v>
          </cell>
          <cell r="V111">
            <v>1243.3018953557496</v>
          </cell>
          <cell r="W111">
            <v>1231.3761571811065</v>
          </cell>
          <cell r="X111">
            <v>1219.4504190064633</v>
          </cell>
          <cell r="Y111">
            <v>1207.5246808318204</v>
          </cell>
          <cell r="Z111">
            <v>1195.5989426571773</v>
          </cell>
          <cell r="AA111">
            <v>1183.6732044825342</v>
          </cell>
          <cell r="AB111">
            <v>1171.747466307891</v>
          </cell>
          <cell r="AC111">
            <v>1159.8217281332479</v>
          </cell>
          <cell r="AD111">
            <v>1147.8959899586057</v>
          </cell>
          <cell r="AE111">
            <v>1134.4786606991481</v>
          </cell>
          <cell r="AF111">
            <v>1121.0613314396901</v>
          </cell>
          <cell r="AG111">
            <v>1107.6440021802323</v>
          </cell>
          <cell r="AH111">
            <v>1094.2266729207747</v>
          </cell>
          <cell r="AI111">
            <v>1080.8093436613169</v>
          </cell>
          <cell r="AJ111">
            <v>1067.3920144018593</v>
          </cell>
          <cell r="AK111">
            <v>1053.9746851424015</v>
          </cell>
          <cell r="AL111">
            <v>1040.5573558829437</v>
          </cell>
          <cell r="AM111">
            <v>1027.1400266234859</v>
          </cell>
          <cell r="AN111">
            <v>1013.7226973640287</v>
          </cell>
        </row>
        <row r="112">
          <cell r="A112" t="str">
            <v>RC3CoLosAngs</v>
          </cell>
          <cell r="B112" t="str">
            <v>RD</v>
          </cell>
          <cell r="C112" t="str">
            <v>Constant</v>
          </cell>
          <cell r="D112">
            <v>30</v>
          </cell>
          <cell r="E112" t="str">
            <v>CommPV</v>
          </cell>
          <cell r="F112" t="str">
            <v>LosAngeles</v>
          </cell>
          <cell r="G112">
            <v>1857.0002261668858</v>
          </cell>
          <cell r="H112">
            <v>1810.0137731604332</v>
          </cell>
          <cell r="I112">
            <v>1810.0137731604332</v>
          </cell>
          <cell r="J112">
            <v>1810.0137731604332</v>
          </cell>
          <cell r="K112">
            <v>1810.0137731604332</v>
          </cell>
          <cell r="L112">
            <v>1810.0137731604332</v>
          </cell>
          <cell r="M112">
            <v>1810.0137731604332</v>
          </cell>
          <cell r="N112">
            <v>1810.0137731604332</v>
          </cell>
          <cell r="O112">
            <v>1810.0137731604332</v>
          </cell>
          <cell r="P112">
            <v>1810.0137731604332</v>
          </cell>
          <cell r="Q112">
            <v>1810.0137731604332</v>
          </cell>
          <cell r="R112">
            <v>1810.0137731604332</v>
          </cell>
          <cell r="S112">
            <v>1810.0137731604332</v>
          </cell>
          <cell r="T112">
            <v>1810.0137731604332</v>
          </cell>
          <cell r="U112">
            <v>1810.0137731604332</v>
          </cell>
          <cell r="V112">
            <v>1810.0137731604332</v>
          </cell>
          <cell r="W112">
            <v>1810.0137731604332</v>
          </cell>
          <cell r="X112">
            <v>1810.0137731604332</v>
          </cell>
          <cell r="Y112">
            <v>1810.0137731604332</v>
          </cell>
          <cell r="Z112">
            <v>1810.0137731604332</v>
          </cell>
          <cell r="AA112">
            <v>1810.0137731604332</v>
          </cell>
          <cell r="AB112">
            <v>1810.0137731604332</v>
          </cell>
          <cell r="AC112">
            <v>1810.0137731604332</v>
          </cell>
          <cell r="AD112">
            <v>1810.0137731604332</v>
          </cell>
          <cell r="AE112">
            <v>1810.0137731604332</v>
          </cell>
          <cell r="AF112">
            <v>1810.0137731604332</v>
          </cell>
          <cell r="AG112">
            <v>1810.0137731604332</v>
          </cell>
          <cell r="AH112">
            <v>1810.0137731604332</v>
          </cell>
          <cell r="AI112">
            <v>1810.0137731604332</v>
          </cell>
          <cell r="AJ112">
            <v>1810.0137731604332</v>
          </cell>
          <cell r="AK112">
            <v>1810.0137731604332</v>
          </cell>
          <cell r="AL112">
            <v>1810.0137731604332</v>
          </cell>
          <cell r="AM112">
            <v>1810.0137731604332</v>
          </cell>
          <cell r="AN112">
            <v>1810.0137731604332</v>
          </cell>
        </row>
        <row r="113">
          <cell r="A113" t="str">
            <v>RL3CoDaggett</v>
          </cell>
          <cell r="B113" t="str">
            <v>RD</v>
          </cell>
          <cell r="C113" t="str">
            <v>Low</v>
          </cell>
          <cell r="D113">
            <v>30</v>
          </cell>
          <cell r="E113" t="str">
            <v>CommPV</v>
          </cell>
          <cell r="F113" t="str">
            <v>Daggett</v>
          </cell>
          <cell r="G113">
            <v>1857.0002261668858</v>
          </cell>
          <cell r="H113">
            <v>1810.0137731604332</v>
          </cell>
          <cell r="I113">
            <v>1332.6953251511293</v>
          </cell>
          <cell r="J113">
            <v>1247.9067144722771</v>
          </cell>
          <cell r="K113">
            <v>1122.8106485479495</v>
          </cell>
          <cell r="L113">
            <v>1084.7033547316043</v>
          </cell>
          <cell r="M113">
            <v>1046.5960609152592</v>
          </cell>
          <cell r="N113">
            <v>1008.488767098914</v>
          </cell>
          <cell r="O113">
            <v>970.38147328256889</v>
          </cell>
          <cell r="P113">
            <v>932.2741794662237</v>
          </cell>
          <cell r="Q113">
            <v>894.16688564987851</v>
          </cell>
          <cell r="R113">
            <v>856.05959183353332</v>
          </cell>
          <cell r="S113">
            <v>817.95229801718813</v>
          </cell>
          <cell r="T113">
            <v>779.8450042008426</v>
          </cell>
          <cell r="U113">
            <v>760.76355789386582</v>
          </cell>
          <cell r="V113">
            <v>741.68211158688916</v>
          </cell>
          <cell r="W113">
            <v>722.60066527991239</v>
          </cell>
          <cell r="X113">
            <v>703.51921897293562</v>
          </cell>
          <cell r="Y113">
            <v>684.43777266595896</v>
          </cell>
          <cell r="Z113">
            <v>665.35632635898219</v>
          </cell>
          <cell r="AA113">
            <v>646.27488005200541</v>
          </cell>
          <cell r="AB113">
            <v>627.19343374502876</v>
          </cell>
          <cell r="AC113">
            <v>608.11198743805198</v>
          </cell>
          <cell r="AD113">
            <v>589.03054113107567</v>
          </cell>
          <cell r="AE113">
            <v>583.85478997826158</v>
          </cell>
          <cell r="AF113">
            <v>578.67903882544761</v>
          </cell>
          <cell r="AG113">
            <v>573.50328767263341</v>
          </cell>
          <cell r="AH113">
            <v>568.32753651981943</v>
          </cell>
          <cell r="AI113">
            <v>543.0867862774661</v>
          </cell>
          <cell r="AJ113">
            <v>541.92403494255996</v>
          </cell>
          <cell r="AK113">
            <v>540.76128360765381</v>
          </cell>
          <cell r="AL113">
            <v>539.59853227274778</v>
          </cell>
          <cell r="AM113">
            <v>538.43578093784163</v>
          </cell>
          <cell r="AN113">
            <v>537.27302960293525</v>
          </cell>
        </row>
        <row r="114">
          <cell r="A114" t="str">
            <v>RM3CoDaggett</v>
          </cell>
          <cell r="B114" t="str">
            <v>RD</v>
          </cell>
          <cell r="C114" t="str">
            <v>Mid</v>
          </cell>
          <cell r="D114">
            <v>30</v>
          </cell>
          <cell r="E114" t="str">
            <v>CommPV</v>
          </cell>
          <cell r="F114" t="str">
            <v>Daggett</v>
          </cell>
          <cell r="G114">
            <v>1857.0002261668858</v>
          </cell>
          <cell r="H114">
            <v>1810.0137731604332</v>
          </cell>
          <cell r="I114">
            <v>1722.5136102282324</v>
          </cell>
          <cell r="J114">
            <v>1622.8670663410737</v>
          </cell>
          <cell r="K114">
            <v>1599.8773268112986</v>
          </cell>
          <cell r="L114">
            <v>1562.9079984661585</v>
          </cell>
          <cell r="M114">
            <v>1525.9386701210185</v>
          </cell>
          <cell r="N114">
            <v>1488.9693417758781</v>
          </cell>
          <cell r="O114">
            <v>1452.0000134307379</v>
          </cell>
          <cell r="P114">
            <v>1415.0306850855977</v>
          </cell>
          <cell r="Q114">
            <v>1378.0613567404573</v>
          </cell>
          <cell r="R114">
            <v>1341.0920283953174</v>
          </cell>
          <cell r="S114">
            <v>1304.1227000501772</v>
          </cell>
          <cell r="T114">
            <v>1267.1533717050359</v>
          </cell>
          <cell r="U114">
            <v>1255.2276335303927</v>
          </cell>
          <cell r="V114">
            <v>1243.3018953557496</v>
          </cell>
          <cell r="W114">
            <v>1231.3761571811065</v>
          </cell>
          <cell r="X114">
            <v>1219.4504190064633</v>
          </cell>
          <cell r="Y114">
            <v>1207.5246808318204</v>
          </cell>
          <cell r="Z114">
            <v>1195.5989426571773</v>
          </cell>
          <cell r="AA114">
            <v>1183.6732044825342</v>
          </cell>
          <cell r="AB114">
            <v>1171.747466307891</v>
          </cell>
          <cell r="AC114">
            <v>1159.8217281332479</v>
          </cell>
          <cell r="AD114">
            <v>1147.8959899586057</v>
          </cell>
          <cell r="AE114">
            <v>1134.4786606991481</v>
          </cell>
          <cell r="AF114">
            <v>1121.0613314396901</v>
          </cell>
          <cell r="AG114">
            <v>1107.6440021802323</v>
          </cell>
          <cell r="AH114">
            <v>1094.2266729207747</v>
          </cell>
          <cell r="AI114">
            <v>1080.8093436613169</v>
          </cell>
          <cell r="AJ114">
            <v>1067.3920144018593</v>
          </cell>
          <cell r="AK114">
            <v>1053.9746851424015</v>
          </cell>
          <cell r="AL114">
            <v>1040.5573558829437</v>
          </cell>
          <cell r="AM114">
            <v>1027.1400266234859</v>
          </cell>
          <cell r="AN114">
            <v>1013.7226973640287</v>
          </cell>
        </row>
        <row r="115">
          <cell r="A115" t="str">
            <v>RC3CoDaggett</v>
          </cell>
          <cell r="B115" t="str">
            <v>RD</v>
          </cell>
          <cell r="C115" t="str">
            <v>Constant</v>
          </cell>
          <cell r="D115">
            <v>30</v>
          </cell>
          <cell r="E115" t="str">
            <v>CommPV</v>
          </cell>
          <cell r="F115" t="str">
            <v>Daggett</v>
          </cell>
          <cell r="G115">
            <v>1857.0002261668858</v>
          </cell>
          <cell r="H115">
            <v>1810.0137731604332</v>
          </cell>
          <cell r="I115">
            <v>1810.0137731604332</v>
          </cell>
          <cell r="J115">
            <v>1810.0137731604332</v>
          </cell>
          <cell r="K115">
            <v>1810.0137731604332</v>
          </cell>
          <cell r="L115">
            <v>1810.0137731604332</v>
          </cell>
          <cell r="M115">
            <v>1810.0137731604332</v>
          </cell>
          <cell r="N115">
            <v>1810.0137731604332</v>
          </cell>
          <cell r="O115">
            <v>1810.0137731604332</v>
          </cell>
          <cell r="P115">
            <v>1810.0137731604332</v>
          </cell>
          <cell r="Q115">
            <v>1810.0137731604332</v>
          </cell>
          <cell r="R115">
            <v>1810.0137731604332</v>
          </cell>
          <cell r="S115">
            <v>1810.0137731604332</v>
          </cell>
          <cell r="T115">
            <v>1810.0137731604332</v>
          </cell>
          <cell r="U115">
            <v>1810.0137731604332</v>
          </cell>
          <cell r="V115">
            <v>1810.0137731604332</v>
          </cell>
          <cell r="W115">
            <v>1810.0137731604332</v>
          </cell>
          <cell r="X115">
            <v>1810.0137731604332</v>
          </cell>
          <cell r="Y115">
            <v>1810.0137731604332</v>
          </cell>
          <cell r="Z115">
            <v>1810.0137731604332</v>
          </cell>
          <cell r="AA115">
            <v>1810.0137731604332</v>
          </cell>
          <cell r="AB115">
            <v>1810.0137731604332</v>
          </cell>
          <cell r="AC115">
            <v>1810.0137731604332</v>
          </cell>
          <cell r="AD115">
            <v>1810.0137731604332</v>
          </cell>
          <cell r="AE115">
            <v>1810.0137731604332</v>
          </cell>
          <cell r="AF115">
            <v>1810.0137731604332</v>
          </cell>
          <cell r="AG115">
            <v>1810.0137731604332</v>
          </cell>
          <cell r="AH115">
            <v>1810.0137731604332</v>
          </cell>
          <cell r="AI115">
            <v>1810.0137731604332</v>
          </cell>
          <cell r="AJ115">
            <v>1810.0137731604332</v>
          </cell>
          <cell r="AK115">
            <v>1810.0137731604332</v>
          </cell>
          <cell r="AL115">
            <v>1810.0137731604332</v>
          </cell>
          <cell r="AM115">
            <v>1810.0137731604332</v>
          </cell>
          <cell r="AN115">
            <v>1810.0137731604332</v>
          </cell>
        </row>
        <row r="116">
          <cell r="A116" t="str">
            <v>RL3ReSeattle</v>
          </cell>
          <cell r="B116" t="str">
            <v>RD</v>
          </cell>
          <cell r="C116" t="str">
            <v>Low</v>
          </cell>
          <cell r="D116">
            <v>30</v>
          </cell>
          <cell r="E116" t="str">
            <v>ResPV</v>
          </cell>
          <cell r="F116" t="str">
            <v>Seattle</v>
          </cell>
          <cell r="G116">
            <v>2769.7352460630232</v>
          </cell>
          <cell r="H116">
            <v>2639.797316386353</v>
          </cell>
          <cell r="I116">
            <v>2346.065977499999</v>
          </cell>
          <cell r="J116">
            <v>2217.032348737499</v>
          </cell>
          <cell r="K116">
            <v>2075.6522999932449</v>
          </cell>
          <cell r="L116">
            <v>1934.2722512489904</v>
          </cell>
          <cell r="M116">
            <v>1792.8922025047361</v>
          </cell>
          <cell r="N116">
            <v>1651.5121537604821</v>
          </cell>
          <cell r="O116">
            <v>1510.1321050162278</v>
          </cell>
          <cell r="P116">
            <v>1368.7520562719735</v>
          </cell>
          <cell r="Q116">
            <v>1227.3720075277192</v>
          </cell>
          <cell r="R116">
            <v>1085.991958783465</v>
          </cell>
          <cell r="S116">
            <v>944.61191003921078</v>
          </cell>
          <cell r="T116">
            <v>803.23186129495662</v>
          </cell>
          <cell r="U116">
            <v>783.76227304954693</v>
          </cell>
          <cell r="V116">
            <v>764.29268480413725</v>
          </cell>
          <cell r="W116">
            <v>744.82309655872757</v>
          </cell>
          <cell r="X116">
            <v>725.35350831331789</v>
          </cell>
          <cell r="Y116">
            <v>705.88392006790821</v>
          </cell>
          <cell r="Z116">
            <v>686.41433182249853</v>
          </cell>
          <cell r="AA116">
            <v>666.94474357708884</v>
          </cell>
          <cell r="AB116">
            <v>647.47515533167916</v>
          </cell>
          <cell r="AC116">
            <v>628.00556708626948</v>
          </cell>
          <cell r="AD116">
            <v>608.53597884086025</v>
          </cell>
          <cell r="AE116">
            <v>599.22353931431803</v>
          </cell>
          <cell r="AF116">
            <v>589.91109978777581</v>
          </cell>
          <cell r="AG116">
            <v>580.59866026123348</v>
          </cell>
          <cell r="AH116">
            <v>571.28622073469126</v>
          </cell>
          <cell r="AI116">
            <v>561.97378120814915</v>
          </cell>
          <cell r="AJ116">
            <v>559.57902496651934</v>
          </cell>
          <cell r="AK116">
            <v>557.18426872488953</v>
          </cell>
          <cell r="AL116">
            <v>554.78951248325984</v>
          </cell>
          <cell r="AM116">
            <v>552.39475624163003</v>
          </cell>
          <cell r="AN116">
            <v>550</v>
          </cell>
        </row>
        <row r="117">
          <cell r="A117" t="str">
            <v>RM3ReSeattle</v>
          </cell>
          <cell r="B117" t="str">
            <v>RD</v>
          </cell>
          <cell r="C117" t="str">
            <v>Mid</v>
          </cell>
          <cell r="D117">
            <v>30</v>
          </cell>
          <cell r="E117" t="str">
            <v>ResPV</v>
          </cell>
          <cell r="F117" t="str">
            <v>Seattle</v>
          </cell>
          <cell r="G117">
            <v>2769.7352460630232</v>
          </cell>
          <cell r="H117">
            <v>2639.797316386353</v>
          </cell>
          <cell r="I117">
            <v>2575.3202329793544</v>
          </cell>
          <cell r="J117">
            <v>2510.8431495723557</v>
          </cell>
          <cell r="K117">
            <v>2400.6082482466477</v>
          </cell>
          <cell r="L117">
            <v>2290.3733469209396</v>
          </cell>
          <cell r="M117">
            <v>2180.1384455952316</v>
          </cell>
          <cell r="N117">
            <v>2069.9035442695235</v>
          </cell>
          <cell r="O117">
            <v>1959.6686429438155</v>
          </cell>
          <cell r="P117">
            <v>1849.4337416181072</v>
          </cell>
          <cell r="Q117">
            <v>1739.1988402923989</v>
          </cell>
          <cell r="R117">
            <v>1628.9639389666909</v>
          </cell>
          <cell r="S117">
            <v>1518.7290376409826</v>
          </cell>
          <cell r="T117">
            <v>1408.4941363152739</v>
          </cell>
          <cell r="U117">
            <v>1381.737283997265</v>
          </cell>
          <cell r="V117">
            <v>1354.9804316792563</v>
          </cell>
          <cell r="W117">
            <v>1328.2235793612474</v>
          </cell>
          <cell r="X117">
            <v>1301.4667270432385</v>
          </cell>
          <cell r="Y117">
            <v>1274.7098747252296</v>
          </cell>
          <cell r="Z117">
            <v>1247.9530224072209</v>
          </cell>
          <cell r="AA117">
            <v>1221.196170089212</v>
          </cell>
          <cell r="AB117">
            <v>1194.4393177712032</v>
          </cell>
          <cell r="AC117">
            <v>1167.6824654531943</v>
          </cell>
          <cell r="AD117">
            <v>1140.9256131351847</v>
          </cell>
          <cell r="AE117">
            <v>1129.4437563922877</v>
          </cell>
          <cell r="AF117">
            <v>1117.9618996493907</v>
          </cell>
          <cell r="AG117">
            <v>1106.4800429064937</v>
          </cell>
          <cell r="AH117">
            <v>1094.998186163597</v>
          </cell>
          <cell r="AI117">
            <v>1083.5163294206995</v>
          </cell>
          <cell r="AJ117">
            <v>1080.8130635365596</v>
          </cell>
          <cell r="AK117">
            <v>1078.1097976524197</v>
          </cell>
          <cell r="AL117">
            <v>1075.4065317682798</v>
          </cell>
          <cell r="AM117">
            <v>1072.7032658841397</v>
          </cell>
          <cell r="AN117">
            <v>1070</v>
          </cell>
        </row>
        <row r="118">
          <cell r="A118" t="str">
            <v>RC3ReSeattle</v>
          </cell>
          <cell r="B118" t="str">
            <v>RD</v>
          </cell>
          <cell r="C118" t="str">
            <v>Constant</v>
          </cell>
          <cell r="D118">
            <v>30</v>
          </cell>
          <cell r="E118" t="str">
            <v>ResPV</v>
          </cell>
          <cell r="F118" t="str">
            <v>Seattle</v>
          </cell>
          <cell r="G118">
            <v>2769.7352460630232</v>
          </cell>
          <cell r="H118">
            <v>2639.797316386353</v>
          </cell>
          <cell r="I118">
            <v>2639.797316386353</v>
          </cell>
          <cell r="J118">
            <v>2639.797316386353</v>
          </cell>
          <cell r="K118">
            <v>2639.797316386353</v>
          </cell>
          <cell r="L118">
            <v>2639.797316386353</v>
          </cell>
          <cell r="M118">
            <v>2639.797316386353</v>
          </cell>
          <cell r="N118">
            <v>2639.797316386353</v>
          </cell>
          <cell r="O118">
            <v>2639.797316386353</v>
          </cell>
          <cell r="P118">
            <v>2639.797316386353</v>
          </cell>
          <cell r="Q118">
            <v>2639.797316386353</v>
          </cell>
          <cell r="R118">
            <v>2639.797316386353</v>
          </cell>
          <cell r="S118">
            <v>2639.797316386353</v>
          </cell>
          <cell r="T118">
            <v>2639.797316386353</v>
          </cell>
          <cell r="U118">
            <v>2639.797316386353</v>
          </cell>
          <cell r="V118">
            <v>2639.797316386353</v>
          </cell>
          <cell r="W118">
            <v>2639.797316386353</v>
          </cell>
          <cell r="X118">
            <v>2639.797316386353</v>
          </cell>
          <cell r="Y118">
            <v>2639.797316386353</v>
          </cell>
          <cell r="Z118">
            <v>2639.797316386353</v>
          </cell>
          <cell r="AA118">
            <v>2639.797316386353</v>
          </cell>
          <cell r="AB118">
            <v>2639.797316386353</v>
          </cell>
          <cell r="AC118">
            <v>2639.797316386353</v>
          </cell>
          <cell r="AD118">
            <v>2639.797316386353</v>
          </cell>
          <cell r="AE118">
            <v>2639.797316386353</v>
          </cell>
          <cell r="AF118">
            <v>2639.797316386353</v>
          </cell>
          <cell r="AG118">
            <v>2639.797316386353</v>
          </cell>
          <cell r="AH118">
            <v>2639.797316386353</v>
          </cell>
          <cell r="AI118">
            <v>2639.797316386353</v>
          </cell>
          <cell r="AJ118">
            <v>2639.797316386353</v>
          </cell>
          <cell r="AK118">
            <v>2639.797316386353</v>
          </cell>
          <cell r="AL118">
            <v>2639.797316386353</v>
          </cell>
          <cell r="AM118">
            <v>2639.797316386353</v>
          </cell>
          <cell r="AN118">
            <v>2639.797316386353</v>
          </cell>
        </row>
        <row r="119">
          <cell r="A119" t="str">
            <v>RL3ReChicago</v>
          </cell>
          <cell r="B119" t="str">
            <v>RD</v>
          </cell>
          <cell r="C119" t="str">
            <v>Low</v>
          </cell>
          <cell r="D119">
            <v>30</v>
          </cell>
          <cell r="E119" t="str">
            <v>ResPV</v>
          </cell>
          <cell r="F119" t="str">
            <v>Chicago</v>
          </cell>
          <cell r="G119">
            <v>2769.7352460630232</v>
          </cell>
          <cell r="H119">
            <v>2639.797316386353</v>
          </cell>
          <cell r="I119">
            <v>2346.065977499999</v>
          </cell>
          <cell r="J119">
            <v>2217.032348737499</v>
          </cell>
          <cell r="K119">
            <v>2075.6522999932449</v>
          </cell>
          <cell r="L119">
            <v>1934.2722512489904</v>
          </cell>
          <cell r="M119">
            <v>1792.8922025047361</v>
          </cell>
          <cell r="N119">
            <v>1651.5121537604821</v>
          </cell>
          <cell r="O119">
            <v>1510.1321050162278</v>
          </cell>
          <cell r="P119">
            <v>1368.7520562719735</v>
          </cell>
          <cell r="Q119">
            <v>1227.3720075277192</v>
          </cell>
          <cell r="R119">
            <v>1085.991958783465</v>
          </cell>
          <cell r="S119">
            <v>944.61191003921078</v>
          </cell>
          <cell r="T119">
            <v>803.23186129495662</v>
          </cell>
          <cell r="U119">
            <v>783.76227304954693</v>
          </cell>
          <cell r="V119">
            <v>764.29268480413725</v>
          </cell>
          <cell r="W119">
            <v>744.82309655872757</v>
          </cell>
          <cell r="X119">
            <v>725.35350831331789</v>
          </cell>
          <cell r="Y119">
            <v>705.88392006790821</v>
          </cell>
          <cell r="Z119">
            <v>686.41433182249853</v>
          </cell>
          <cell r="AA119">
            <v>666.94474357708884</v>
          </cell>
          <cell r="AB119">
            <v>647.47515533167916</v>
          </cell>
          <cell r="AC119">
            <v>628.00556708626948</v>
          </cell>
          <cell r="AD119">
            <v>608.53597884086025</v>
          </cell>
          <cell r="AE119">
            <v>599.22353931431803</v>
          </cell>
          <cell r="AF119">
            <v>589.91109978777581</v>
          </cell>
          <cell r="AG119">
            <v>580.59866026123348</v>
          </cell>
          <cell r="AH119">
            <v>571.28622073469126</v>
          </cell>
          <cell r="AI119">
            <v>561.97378120814915</v>
          </cell>
          <cell r="AJ119">
            <v>559.57902496651934</v>
          </cell>
          <cell r="AK119">
            <v>557.18426872488953</v>
          </cell>
          <cell r="AL119">
            <v>554.78951248325984</v>
          </cell>
          <cell r="AM119">
            <v>552.39475624163003</v>
          </cell>
          <cell r="AN119">
            <v>550</v>
          </cell>
        </row>
        <row r="120">
          <cell r="A120" t="str">
            <v>RM3ReChicago</v>
          </cell>
          <cell r="B120" t="str">
            <v>RD</v>
          </cell>
          <cell r="C120" t="str">
            <v>Mid</v>
          </cell>
          <cell r="D120">
            <v>30</v>
          </cell>
          <cell r="E120" t="str">
            <v>ResPV</v>
          </cell>
          <cell r="F120" t="str">
            <v>Chicago</v>
          </cell>
          <cell r="G120">
            <v>2769.7352460630232</v>
          </cell>
          <cell r="H120">
            <v>2639.797316386353</v>
          </cell>
          <cell r="I120">
            <v>2575.3202329793544</v>
          </cell>
          <cell r="J120">
            <v>2510.8431495723557</v>
          </cell>
          <cell r="K120">
            <v>2400.6082482466477</v>
          </cell>
          <cell r="L120">
            <v>2290.3733469209396</v>
          </cell>
          <cell r="M120">
            <v>2180.1384455952316</v>
          </cell>
          <cell r="N120">
            <v>2069.9035442695235</v>
          </cell>
          <cell r="O120">
            <v>1959.6686429438155</v>
          </cell>
          <cell r="P120">
            <v>1849.4337416181072</v>
          </cell>
          <cell r="Q120">
            <v>1739.1988402923989</v>
          </cell>
          <cell r="R120">
            <v>1628.9639389666909</v>
          </cell>
          <cell r="S120">
            <v>1518.7290376409826</v>
          </cell>
          <cell r="T120">
            <v>1408.4941363152739</v>
          </cell>
          <cell r="U120">
            <v>1381.737283997265</v>
          </cell>
          <cell r="V120">
            <v>1354.9804316792563</v>
          </cell>
          <cell r="W120">
            <v>1328.2235793612474</v>
          </cell>
          <cell r="X120">
            <v>1301.4667270432385</v>
          </cell>
          <cell r="Y120">
            <v>1274.7098747252296</v>
          </cell>
          <cell r="Z120">
            <v>1247.9530224072209</v>
          </cell>
          <cell r="AA120">
            <v>1221.196170089212</v>
          </cell>
          <cell r="AB120">
            <v>1194.4393177712032</v>
          </cell>
          <cell r="AC120">
            <v>1167.6824654531943</v>
          </cell>
          <cell r="AD120">
            <v>1140.9256131351847</v>
          </cell>
          <cell r="AE120">
            <v>1129.4437563922877</v>
          </cell>
          <cell r="AF120">
            <v>1117.9618996493907</v>
          </cell>
          <cell r="AG120">
            <v>1106.4800429064937</v>
          </cell>
          <cell r="AH120">
            <v>1094.998186163597</v>
          </cell>
          <cell r="AI120">
            <v>1083.5163294206995</v>
          </cell>
          <cell r="AJ120">
            <v>1080.8130635365596</v>
          </cell>
          <cell r="AK120">
            <v>1078.1097976524197</v>
          </cell>
          <cell r="AL120">
            <v>1075.4065317682798</v>
          </cell>
          <cell r="AM120">
            <v>1072.7032658841397</v>
          </cell>
          <cell r="AN120">
            <v>1070</v>
          </cell>
        </row>
        <row r="121">
          <cell r="A121" t="str">
            <v>RC3ReChicago</v>
          </cell>
          <cell r="B121" t="str">
            <v>RD</v>
          </cell>
          <cell r="C121" t="str">
            <v>Constant</v>
          </cell>
          <cell r="D121">
            <v>30</v>
          </cell>
          <cell r="E121" t="str">
            <v>ResPV</v>
          </cell>
          <cell r="F121" t="str">
            <v>Chicago</v>
          </cell>
          <cell r="G121">
            <v>2769.7352460630232</v>
          </cell>
          <cell r="H121">
            <v>2639.797316386353</v>
          </cell>
          <cell r="I121">
            <v>2639.797316386353</v>
          </cell>
          <cell r="J121">
            <v>2639.797316386353</v>
          </cell>
          <cell r="K121">
            <v>2639.797316386353</v>
          </cell>
          <cell r="L121">
            <v>2639.797316386353</v>
          </cell>
          <cell r="M121">
            <v>2639.797316386353</v>
          </cell>
          <cell r="N121">
            <v>2639.797316386353</v>
          </cell>
          <cell r="O121">
            <v>2639.797316386353</v>
          </cell>
          <cell r="P121">
            <v>2639.797316386353</v>
          </cell>
          <cell r="Q121">
            <v>2639.797316386353</v>
          </cell>
          <cell r="R121">
            <v>2639.797316386353</v>
          </cell>
          <cell r="S121">
            <v>2639.797316386353</v>
          </cell>
          <cell r="T121">
            <v>2639.797316386353</v>
          </cell>
          <cell r="U121">
            <v>2639.797316386353</v>
          </cell>
          <cell r="V121">
            <v>2639.797316386353</v>
          </cell>
          <cell r="W121">
            <v>2639.797316386353</v>
          </cell>
          <cell r="X121">
            <v>2639.797316386353</v>
          </cell>
          <cell r="Y121">
            <v>2639.797316386353</v>
          </cell>
          <cell r="Z121">
            <v>2639.797316386353</v>
          </cell>
          <cell r="AA121">
            <v>2639.797316386353</v>
          </cell>
          <cell r="AB121">
            <v>2639.797316386353</v>
          </cell>
          <cell r="AC121">
            <v>2639.797316386353</v>
          </cell>
          <cell r="AD121">
            <v>2639.797316386353</v>
          </cell>
          <cell r="AE121">
            <v>2639.797316386353</v>
          </cell>
          <cell r="AF121">
            <v>2639.797316386353</v>
          </cell>
          <cell r="AG121">
            <v>2639.797316386353</v>
          </cell>
          <cell r="AH121">
            <v>2639.797316386353</v>
          </cell>
          <cell r="AI121">
            <v>2639.797316386353</v>
          </cell>
          <cell r="AJ121">
            <v>2639.797316386353</v>
          </cell>
          <cell r="AK121">
            <v>2639.797316386353</v>
          </cell>
          <cell r="AL121">
            <v>2639.797316386353</v>
          </cell>
          <cell r="AM121">
            <v>2639.797316386353</v>
          </cell>
          <cell r="AN121">
            <v>2639.797316386353</v>
          </cell>
        </row>
        <row r="122">
          <cell r="A122" t="str">
            <v>RL3ReKansasy</v>
          </cell>
          <cell r="B122" t="str">
            <v>RD</v>
          </cell>
          <cell r="C122" t="str">
            <v>Low</v>
          </cell>
          <cell r="D122">
            <v>30</v>
          </cell>
          <cell r="E122" t="str">
            <v>ResPV</v>
          </cell>
          <cell r="F122" t="str">
            <v>KansasCity</v>
          </cell>
          <cell r="G122">
            <v>2769.7352460630232</v>
          </cell>
          <cell r="H122">
            <v>2639.797316386353</v>
          </cell>
          <cell r="I122">
            <v>2346.065977499999</v>
          </cell>
          <cell r="J122">
            <v>2217.032348737499</v>
          </cell>
          <cell r="K122">
            <v>2075.6522999932449</v>
          </cell>
          <cell r="L122">
            <v>1934.2722512489904</v>
          </cell>
          <cell r="M122">
            <v>1792.8922025047361</v>
          </cell>
          <cell r="N122">
            <v>1651.5121537604821</v>
          </cell>
          <cell r="O122">
            <v>1510.1321050162278</v>
          </cell>
          <cell r="P122">
            <v>1368.7520562719735</v>
          </cell>
          <cell r="Q122">
            <v>1227.3720075277192</v>
          </cell>
          <cell r="R122">
            <v>1085.991958783465</v>
          </cell>
          <cell r="S122">
            <v>944.61191003921078</v>
          </cell>
          <cell r="T122">
            <v>803.23186129495662</v>
          </cell>
          <cell r="U122">
            <v>783.76227304954693</v>
          </cell>
          <cell r="V122">
            <v>764.29268480413725</v>
          </cell>
          <cell r="W122">
            <v>744.82309655872757</v>
          </cell>
          <cell r="X122">
            <v>725.35350831331789</v>
          </cell>
          <cell r="Y122">
            <v>705.88392006790821</v>
          </cell>
          <cell r="Z122">
            <v>686.41433182249853</v>
          </cell>
          <cell r="AA122">
            <v>666.94474357708884</v>
          </cell>
          <cell r="AB122">
            <v>647.47515533167916</v>
          </cell>
          <cell r="AC122">
            <v>628.00556708626948</v>
          </cell>
          <cell r="AD122">
            <v>608.53597884086025</v>
          </cell>
          <cell r="AE122">
            <v>599.22353931431803</v>
          </cell>
          <cell r="AF122">
            <v>589.91109978777581</v>
          </cell>
          <cell r="AG122">
            <v>580.59866026123348</v>
          </cell>
          <cell r="AH122">
            <v>571.28622073469126</v>
          </cell>
          <cell r="AI122">
            <v>561.97378120814915</v>
          </cell>
          <cell r="AJ122">
            <v>559.57902496651934</v>
          </cell>
          <cell r="AK122">
            <v>557.18426872488953</v>
          </cell>
          <cell r="AL122">
            <v>554.78951248325984</v>
          </cell>
          <cell r="AM122">
            <v>552.39475624163003</v>
          </cell>
          <cell r="AN122">
            <v>550</v>
          </cell>
        </row>
        <row r="123">
          <cell r="A123" t="str">
            <v>RM3ReKansasy</v>
          </cell>
          <cell r="B123" t="str">
            <v>RD</v>
          </cell>
          <cell r="C123" t="str">
            <v>Mid</v>
          </cell>
          <cell r="D123">
            <v>30</v>
          </cell>
          <cell r="E123" t="str">
            <v>ResPV</v>
          </cell>
          <cell r="F123" t="str">
            <v>KansasCity</v>
          </cell>
          <cell r="G123">
            <v>2769.7352460630232</v>
          </cell>
          <cell r="H123">
            <v>2639.797316386353</v>
          </cell>
          <cell r="I123">
            <v>2575.3202329793544</v>
          </cell>
          <cell r="J123">
            <v>2510.8431495723557</v>
          </cell>
          <cell r="K123">
            <v>2400.6082482466477</v>
          </cell>
          <cell r="L123">
            <v>2290.3733469209396</v>
          </cell>
          <cell r="M123">
            <v>2180.1384455952316</v>
          </cell>
          <cell r="N123">
            <v>2069.9035442695235</v>
          </cell>
          <cell r="O123">
            <v>1959.6686429438155</v>
          </cell>
          <cell r="P123">
            <v>1849.4337416181072</v>
          </cell>
          <cell r="Q123">
            <v>1739.1988402923989</v>
          </cell>
          <cell r="R123">
            <v>1628.9639389666909</v>
          </cell>
          <cell r="S123">
            <v>1518.7290376409826</v>
          </cell>
          <cell r="T123">
            <v>1408.4941363152739</v>
          </cell>
          <cell r="U123">
            <v>1381.737283997265</v>
          </cell>
          <cell r="V123">
            <v>1354.9804316792563</v>
          </cell>
          <cell r="W123">
            <v>1328.2235793612474</v>
          </cell>
          <cell r="X123">
            <v>1301.4667270432385</v>
          </cell>
          <cell r="Y123">
            <v>1274.7098747252296</v>
          </cell>
          <cell r="Z123">
            <v>1247.9530224072209</v>
          </cell>
          <cell r="AA123">
            <v>1221.196170089212</v>
          </cell>
          <cell r="AB123">
            <v>1194.4393177712032</v>
          </cell>
          <cell r="AC123">
            <v>1167.6824654531943</v>
          </cell>
          <cell r="AD123">
            <v>1140.9256131351847</v>
          </cell>
          <cell r="AE123">
            <v>1129.4437563922877</v>
          </cell>
          <cell r="AF123">
            <v>1117.9618996493907</v>
          </cell>
          <cell r="AG123">
            <v>1106.4800429064937</v>
          </cell>
          <cell r="AH123">
            <v>1094.998186163597</v>
          </cell>
          <cell r="AI123">
            <v>1083.5163294206995</v>
          </cell>
          <cell r="AJ123">
            <v>1080.8130635365596</v>
          </cell>
          <cell r="AK123">
            <v>1078.1097976524197</v>
          </cell>
          <cell r="AL123">
            <v>1075.4065317682798</v>
          </cell>
          <cell r="AM123">
            <v>1072.7032658841397</v>
          </cell>
          <cell r="AN123">
            <v>1070</v>
          </cell>
        </row>
        <row r="124">
          <cell r="A124" t="str">
            <v>RC3ReKansasy</v>
          </cell>
          <cell r="B124" t="str">
            <v>RD</v>
          </cell>
          <cell r="C124" t="str">
            <v>Constant</v>
          </cell>
          <cell r="D124">
            <v>30</v>
          </cell>
          <cell r="E124" t="str">
            <v>ResPV</v>
          </cell>
          <cell r="F124" t="str">
            <v>KansasCity</v>
          </cell>
          <cell r="G124">
            <v>2769.7352460630232</v>
          </cell>
          <cell r="H124">
            <v>2639.797316386353</v>
          </cell>
          <cell r="I124">
            <v>2639.797316386353</v>
          </cell>
          <cell r="J124">
            <v>2639.797316386353</v>
          </cell>
          <cell r="K124">
            <v>2639.797316386353</v>
          </cell>
          <cell r="L124">
            <v>2639.797316386353</v>
          </cell>
          <cell r="M124">
            <v>2639.797316386353</v>
          </cell>
          <cell r="N124">
            <v>2639.797316386353</v>
          </cell>
          <cell r="O124">
            <v>2639.797316386353</v>
          </cell>
          <cell r="P124">
            <v>2639.797316386353</v>
          </cell>
          <cell r="Q124">
            <v>2639.797316386353</v>
          </cell>
          <cell r="R124">
            <v>2639.797316386353</v>
          </cell>
          <cell r="S124">
            <v>2639.797316386353</v>
          </cell>
          <cell r="T124">
            <v>2639.797316386353</v>
          </cell>
          <cell r="U124">
            <v>2639.797316386353</v>
          </cell>
          <cell r="V124">
            <v>2639.797316386353</v>
          </cell>
          <cell r="W124">
            <v>2639.797316386353</v>
          </cell>
          <cell r="X124">
            <v>2639.797316386353</v>
          </cell>
          <cell r="Y124">
            <v>2639.797316386353</v>
          </cell>
          <cell r="Z124">
            <v>2639.797316386353</v>
          </cell>
          <cell r="AA124">
            <v>2639.797316386353</v>
          </cell>
          <cell r="AB124">
            <v>2639.797316386353</v>
          </cell>
          <cell r="AC124">
            <v>2639.797316386353</v>
          </cell>
          <cell r="AD124">
            <v>2639.797316386353</v>
          </cell>
          <cell r="AE124">
            <v>2639.797316386353</v>
          </cell>
          <cell r="AF124">
            <v>2639.797316386353</v>
          </cell>
          <cell r="AG124">
            <v>2639.797316386353</v>
          </cell>
          <cell r="AH124">
            <v>2639.797316386353</v>
          </cell>
          <cell r="AI124">
            <v>2639.797316386353</v>
          </cell>
          <cell r="AJ124">
            <v>2639.797316386353</v>
          </cell>
          <cell r="AK124">
            <v>2639.797316386353</v>
          </cell>
          <cell r="AL124">
            <v>2639.797316386353</v>
          </cell>
          <cell r="AM124">
            <v>2639.797316386353</v>
          </cell>
          <cell r="AN124">
            <v>2639.797316386353</v>
          </cell>
        </row>
        <row r="125">
          <cell r="A125" t="str">
            <v>RL3ReLosAngs</v>
          </cell>
          <cell r="B125" t="str">
            <v>RD</v>
          </cell>
          <cell r="C125" t="str">
            <v>Low</v>
          </cell>
          <cell r="D125">
            <v>30</v>
          </cell>
          <cell r="E125" t="str">
            <v>ResPV</v>
          </cell>
          <cell r="F125" t="str">
            <v>LosAngeles</v>
          </cell>
          <cell r="G125">
            <v>2769.7352460630232</v>
          </cell>
          <cell r="H125">
            <v>2639.797316386353</v>
          </cell>
          <cell r="I125">
            <v>2346.065977499999</v>
          </cell>
          <cell r="J125">
            <v>2217.032348737499</v>
          </cell>
          <cell r="K125">
            <v>2075.6522999932449</v>
          </cell>
          <cell r="L125">
            <v>1934.2722512489904</v>
          </cell>
          <cell r="M125">
            <v>1792.8922025047361</v>
          </cell>
          <cell r="N125">
            <v>1651.5121537604821</v>
          </cell>
          <cell r="O125">
            <v>1510.1321050162278</v>
          </cell>
          <cell r="P125">
            <v>1368.7520562719735</v>
          </cell>
          <cell r="Q125">
            <v>1227.3720075277192</v>
          </cell>
          <cell r="R125">
            <v>1085.991958783465</v>
          </cell>
          <cell r="S125">
            <v>944.61191003921078</v>
          </cell>
          <cell r="T125">
            <v>803.23186129495662</v>
          </cell>
          <cell r="U125">
            <v>783.76227304954693</v>
          </cell>
          <cell r="V125">
            <v>764.29268480413725</v>
          </cell>
          <cell r="W125">
            <v>744.82309655872757</v>
          </cell>
          <cell r="X125">
            <v>725.35350831331789</v>
          </cell>
          <cell r="Y125">
            <v>705.88392006790821</v>
          </cell>
          <cell r="Z125">
            <v>686.41433182249853</v>
          </cell>
          <cell r="AA125">
            <v>666.94474357708884</v>
          </cell>
          <cell r="AB125">
            <v>647.47515533167916</v>
          </cell>
          <cell r="AC125">
            <v>628.00556708626948</v>
          </cell>
          <cell r="AD125">
            <v>608.53597884086025</v>
          </cell>
          <cell r="AE125">
            <v>599.22353931431803</v>
          </cell>
          <cell r="AF125">
            <v>589.91109978777581</v>
          </cell>
          <cell r="AG125">
            <v>580.59866026123348</v>
          </cell>
          <cell r="AH125">
            <v>571.28622073469126</v>
          </cell>
          <cell r="AI125">
            <v>561.97378120814915</v>
          </cell>
          <cell r="AJ125">
            <v>559.57902496651934</v>
          </cell>
          <cell r="AK125">
            <v>557.18426872488953</v>
          </cell>
          <cell r="AL125">
            <v>554.78951248325984</v>
          </cell>
          <cell r="AM125">
            <v>552.39475624163003</v>
          </cell>
          <cell r="AN125">
            <v>550</v>
          </cell>
        </row>
        <row r="126">
          <cell r="A126" t="str">
            <v>RM3ReLosAngs</v>
          </cell>
          <cell r="B126" t="str">
            <v>RD</v>
          </cell>
          <cell r="C126" t="str">
            <v>Mid</v>
          </cell>
          <cell r="D126">
            <v>30</v>
          </cell>
          <cell r="E126" t="str">
            <v>ResPV</v>
          </cell>
          <cell r="F126" t="str">
            <v>LosAngeles</v>
          </cell>
          <cell r="G126">
            <v>2769.7352460630232</v>
          </cell>
          <cell r="H126">
            <v>2639.797316386353</v>
          </cell>
          <cell r="I126">
            <v>2575.3202329793544</v>
          </cell>
          <cell r="J126">
            <v>2510.8431495723557</v>
          </cell>
          <cell r="K126">
            <v>2400.6082482466477</v>
          </cell>
          <cell r="L126">
            <v>2290.3733469209396</v>
          </cell>
          <cell r="M126">
            <v>2180.1384455952316</v>
          </cell>
          <cell r="N126">
            <v>2069.9035442695235</v>
          </cell>
          <cell r="O126">
            <v>1959.6686429438155</v>
          </cell>
          <cell r="P126">
            <v>1849.4337416181072</v>
          </cell>
          <cell r="Q126">
            <v>1739.1988402923989</v>
          </cell>
          <cell r="R126">
            <v>1628.9639389666909</v>
          </cell>
          <cell r="S126">
            <v>1518.7290376409826</v>
          </cell>
          <cell r="T126">
            <v>1408.4941363152739</v>
          </cell>
          <cell r="U126">
            <v>1381.737283997265</v>
          </cell>
          <cell r="V126">
            <v>1354.9804316792563</v>
          </cell>
          <cell r="W126">
            <v>1328.2235793612474</v>
          </cell>
          <cell r="X126">
            <v>1301.4667270432385</v>
          </cell>
          <cell r="Y126">
            <v>1274.7098747252296</v>
          </cell>
          <cell r="Z126">
            <v>1247.9530224072209</v>
          </cell>
          <cell r="AA126">
            <v>1221.196170089212</v>
          </cell>
          <cell r="AB126">
            <v>1194.4393177712032</v>
          </cell>
          <cell r="AC126">
            <v>1167.6824654531943</v>
          </cell>
          <cell r="AD126">
            <v>1140.9256131351847</v>
          </cell>
          <cell r="AE126">
            <v>1129.4437563922877</v>
          </cell>
          <cell r="AF126">
            <v>1117.9618996493907</v>
          </cell>
          <cell r="AG126">
            <v>1106.4800429064937</v>
          </cell>
          <cell r="AH126">
            <v>1094.998186163597</v>
          </cell>
          <cell r="AI126">
            <v>1083.5163294206995</v>
          </cell>
          <cell r="AJ126">
            <v>1080.8130635365596</v>
          </cell>
          <cell r="AK126">
            <v>1078.1097976524197</v>
          </cell>
          <cell r="AL126">
            <v>1075.4065317682798</v>
          </cell>
          <cell r="AM126">
            <v>1072.7032658841397</v>
          </cell>
          <cell r="AN126">
            <v>1070</v>
          </cell>
        </row>
        <row r="127">
          <cell r="A127" t="str">
            <v>RC3ReLosAngs</v>
          </cell>
          <cell r="B127" t="str">
            <v>RD</v>
          </cell>
          <cell r="C127" t="str">
            <v>Constant</v>
          </cell>
          <cell r="D127">
            <v>30</v>
          </cell>
          <cell r="E127" t="str">
            <v>ResPV</v>
          </cell>
          <cell r="F127" t="str">
            <v>LosAngeles</v>
          </cell>
          <cell r="G127">
            <v>2769.7352460630232</v>
          </cell>
          <cell r="H127">
            <v>2639.797316386353</v>
          </cell>
          <cell r="I127">
            <v>2639.797316386353</v>
          </cell>
          <cell r="J127">
            <v>2639.797316386353</v>
          </cell>
          <cell r="K127">
            <v>2639.797316386353</v>
          </cell>
          <cell r="L127">
            <v>2639.797316386353</v>
          </cell>
          <cell r="M127">
            <v>2639.797316386353</v>
          </cell>
          <cell r="N127">
            <v>2639.797316386353</v>
          </cell>
          <cell r="O127">
            <v>2639.797316386353</v>
          </cell>
          <cell r="P127">
            <v>2639.797316386353</v>
          </cell>
          <cell r="Q127">
            <v>2639.797316386353</v>
          </cell>
          <cell r="R127">
            <v>2639.797316386353</v>
          </cell>
          <cell r="S127">
            <v>2639.797316386353</v>
          </cell>
          <cell r="T127">
            <v>2639.797316386353</v>
          </cell>
          <cell r="U127">
            <v>2639.797316386353</v>
          </cell>
          <cell r="V127">
            <v>2639.797316386353</v>
          </cell>
          <cell r="W127">
            <v>2639.797316386353</v>
          </cell>
          <cell r="X127">
            <v>2639.797316386353</v>
          </cell>
          <cell r="Y127">
            <v>2639.797316386353</v>
          </cell>
          <cell r="Z127">
            <v>2639.797316386353</v>
          </cell>
          <cell r="AA127">
            <v>2639.797316386353</v>
          </cell>
          <cell r="AB127">
            <v>2639.797316386353</v>
          </cell>
          <cell r="AC127">
            <v>2639.797316386353</v>
          </cell>
          <cell r="AD127">
            <v>2639.797316386353</v>
          </cell>
          <cell r="AE127">
            <v>2639.797316386353</v>
          </cell>
          <cell r="AF127">
            <v>2639.797316386353</v>
          </cell>
          <cell r="AG127">
            <v>2639.797316386353</v>
          </cell>
          <cell r="AH127">
            <v>2639.797316386353</v>
          </cell>
          <cell r="AI127">
            <v>2639.797316386353</v>
          </cell>
          <cell r="AJ127">
            <v>2639.797316386353</v>
          </cell>
          <cell r="AK127">
            <v>2639.797316386353</v>
          </cell>
          <cell r="AL127">
            <v>2639.797316386353</v>
          </cell>
          <cell r="AM127">
            <v>2639.797316386353</v>
          </cell>
          <cell r="AN127">
            <v>2639.797316386353</v>
          </cell>
        </row>
        <row r="128">
          <cell r="A128" t="str">
            <v>RL3ReDaggett</v>
          </cell>
          <cell r="B128" t="str">
            <v>RD</v>
          </cell>
          <cell r="C128" t="str">
            <v>Low</v>
          </cell>
          <cell r="D128">
            <v>30</v>
          </cell>
          <cell r="E128" t="str">
            <v>ResPV</v>
          </cell>
          <cell r="F128" t="str">
            <v>Daggett</v>
          </cell>
          <cell r="G128">
            <v>2769.7352460630232</v>
          </cell>
          <cell r="H128">
            <v>2639.797316386353</v>
          </cell>
          <cell r="I128">
            <v>2346.065977499999</v>
          </cell>
          <cell r="J128">
            <v>2217.032348737499</v>
          </cell>
          <cell r="K128">
            <v>2075.6522999932449</v>
          </cell>
          <cell r="L128">
            <v>1934.2722512489904</v>
          </cell>
          <cell r="M128">
            <v>1792.8922025047361</v>
          </cell>
          <cell r="N128">
            <v>1651.5121537604821</v>
          </cell>
          <cell r="O128">
            <v>1510.1321050162278</v>
          </cell>
          <cell r="P128">
            <v>1368.7520562719735</v>
          </cell>
          <cell r="Q128">
            <v>1227.3720075277192</v>
          </cell>
          <cell r="R128">
            <v>1085.991958783465</v>
          </cell>
          <cell r="S128">
            <v>944.61191003921078</v>
          </cell>
          <cell r="T128">
            <v>803.23186129495662</v>
          </cell>
          <cell r="U128">
            <v>783.76227304954693</v>
          </cell>
          <cell r="V128">
            <v>764.29268480413725</v>
          </cell>
          <cell r="W128">
            <v>744.82309655872757</v>
          </cell>
          <cell r="X128">
            <v>725.35350831331789</v>
          </cell>
          <cell r="Y128">
            <v>705.88392006790821</v>
          </cell>
          <cell r="Z128">
            <v>686.41433182249853</v>
          </cell>
          <cell r="AA128">
            <v>666.94474357708884</v>
          </cell>
          <cell r="AB128">
            <v>647.47515533167916</v>
          </cell>
          <cell r="AC128">
            <v>628.00556708626948</v>
          </cell>
          <cell r="AD128">
            <v>608.53597884086025</v>
          </cell>
          <cell r="AE128">
            <v>599.22353931431803</v>
          </cell>
          <cell r="AF128">
            <v>589.91109978777581</v>
          </cell>
          <cell r="AG128">
            <v>580.59866026123348</v>
          </cell>
          <cell r="AH128">
            <v>571.28622073469126</v>
          </cell>
          <cell r="AI128">
            <v>561.97378120814915</v>
          </cell>
          <cell r="AJ128">
            <v>559.57902496651934</v>
          </cell>
          <cell r="AK128">
            <v>557.18426872488953</v>
          </cell>
          <cell r="AL128">
            <v>554.78951248325984</v>
          </cell>
          <cell r="AM128">
            <v>552.39475624163003</v>
          </cell>
          <cell r="AN128">
            <v>550</v>
          </cell>
        </row>
        <row r="129">
          <cell r="A129" t="str">
            <v>RM3ReDaggett</v>
          </cell>
          <cell r="B129" t="str">
            <v>RD</v>
          </cell>
          <cell r="C129" t="str">
            <v>Mid</v>
          </cell>
          <cell r="D129">
            <v>30</v>
          </cell>
          <cell r="E129" t="str">
            <v>ResPV</v>
          </cell>
          <cell r="F129" t="str">
            <v>Daggett</v>
          </cell>
          <cell r="G129">
            <v>2769.7352460630232</v>
          </cell>
          <cell r="H129">
            <v>2639.797316386353</v>
          </cell>
          <cell r="I129">
            <v>2575.3202329793544</v>
          </cell>
          <cell r="J129">
            <v>2510.8431495723557</v>
          </cell>
          <cell r="K129">
            <v>2400.6082482466477</v>
          </cell>
          <cell r="L129">
            <v>2290.3733469209396</v>
          </cell>
          <cell r="M129">
            <v>2180.1384455952316</v>
          </cell>
          <cell r="N129">
            <v>2069.9035442695235</v>
          </cell>
          <cell r="O129">
            <v>1959.6686429438155</v>
          </cell>
          <cell r="P129">
            <v>1849.4337416181072</v>
          </cell>
          <cell r="Q129">
            <v>1739.1988402923989</v>
          </cell>
          <cell r="R129">
            <v>1628.9639389666909</v>
          </cell>
          <cell r="S129">
            <v>1518.7290376409826</v>
          </cell>
          <cell r="T129">
            <v>1408.4941363152739</v>
          </cell>
          <cell r="U129">
            <v>1381.737283997265</v>
          </cell>
          <cell r="V129">
            <v>1354.9804316792563</v>
          </cell>
          <cell r="W129">
            <v>1328.2235793612474</v>
          </cell>
          <cell r="X129">
            <v>1301.4667270432385</v>
          </cell>
          <cell r="Y129">
            <v>1274.7098747252296</v>
          </cell>
          <cell r="Z129">
            <v>1247.9530224072209</v>
          </cell>
          <cell r="AA129">
            <v>1221.196170089212</v>
          </cell>
          <cell r="AB129">
            <v>1194.4393177712032</v>
          </cell>
          <cell r="AC129">
            <v>1167.6824654531943</v>
          </cell>
          <cell r="AD129">
            <v>1140.9256131351847</v>
          </cell>
          <cell r="AE129">
            <v>1129.4437563922877</v>
          </cell>
          <cell r="AF129">
            <v>1117.9618996493907</v>
          </cell>
          <cell r="AG129">
            <v>1106.4800429064937</v>
          </cell>
          <cell r="AH129">
            <v>1094.998186163597</v>
          </cell>
          <cell r="AI129">
            <v>1083.5163294206995</v>
          </cell>
          <cell r="AJ129">
            <v>1080.8130635365596</v>
          </cell>
          <cell r="AK129">
            <v>1078.1097976524197</v>
          </cell>
          <cell r="AL129">
            <v>1075.4065317682798</v>
          </cell>
          <cell r="AM129">
            <v>1072.7032658841397</v>
          </cell>
          <cell r="AN129">
            <v>1070</v>
          </cell>
        </row>
        <row r="130">
          <cell r="A130" t="str">
            <v>RC3ReDaggett</v>
          </cell>
          <cell r="B130" t="str">
            <v>RD</v>
          </cell>
          <cell r="C130" t="str">
            <v>Constant</v>
          </cell>
          <cell r="D130">
            <v>30</v>
          </cell>
          <cell r="E130" t="str">
            <v>ResPV</v>
          </cell>
          <cell r="F130" t="str">
            <v>Daggett</v>
          </cell>
          <cell r="G130">
            <v>2769.7352460630232</v>
          </cell>
          <cell r="H130">
            <v>2639.797316386353</v>
          </cell>
          <cell r="I130">
            <v>2639.797316386353</v>
          </cell>
          <cell r="J130">
            <v>2639.797316386353</v>
          </cell>
          <cell r="K130">
            <v>2639.797316386353</v>
          </cell>
          <cell r="L130">
            <v>2639.797316386353</v>
          </cell>
          <cell r="M130">
            <v>2639.797316386353</v>
          </cell>
          <cell r="N130">
            <v>2639.797316386353</v>
          </cell>
          <cell r="O130">
            <v>2639.797316386353</v>
          </cell>
          <cell r="P130">
            <v>2639.797316386353</v>
          </cell>
          <cell r="Q130">
            <v>2639.797316386353</v>
          </cell>
          <cell r="R130">
            <v>2639.797316386353</v>
          </cell>
          <cell r="S130">
            <v>2639.797316386353</v>
          </cell>
          <cell r="T130">
            <v>2639.797316386353</v>
          </cell>
          <cell r="U130">
            <v>2639.797316386353</v>
          </cell>
          <cell r="V130">
            <v>2639.797316386353</v>
          </cell>
          <cell r="W130">
            <v>2639.797316386353</v>
          </cell>
          <cell r="X130">
            <v>2639.797316386353</v>
          </cell>
          <cell r="Y130">
            <v>2639.797316386353</v>
          </cell>
          <cell r="Z130">
            <v>2639.797316386353</v>
          </cell>
          <cell r="AA130">
            <v>2639.797316386353</v>
          </cell>
          <cell r="AB130">
            <v>2639.797316386353</v>
          </cell>
          <cell r="AC130">
            <v>2639.797316386353</v>
          </cell>
          <cell r="AD130">
            <v>2639.797316386353</v>
          </cell>
          <cell r="AE130">
            <v>2639.797316386353</v>
          </cell>
          <cell r="AF130">
            <v>2639.797316386353</v>
          </cell>
          <cell r="AG130">
            <v>2639.797316386353</v>
          </cell>
          <cell r="AH130">
            <v>2639.797316386353</v>
          </cell>
          <cell r="AI130">
            <v>2639.797316386353</v>
          </cell>
          <cell r="AJ130">
            <v>2639.797316386353</v>
          </cell>
          <cell r="AK130">
            <v>2639.797316386353</v>
          </cell>
          <cell r="AL130">
            <v>2639.797316386353</v>
          </cell>
          <cell r="AM130">
            <v>2639.797316386353</v>
          </cell>
          <cell r="AN130">
            <v>2639.797316386353</v>
          </cell>
        </row>
        <row r="131">
          <cell r="A131" t="str">
            <v>RL3GeHydroFh</v>
          </cell>
          <cell r="B131" t="str">
            <v>RD</v>
          </cell>
          <cell r="C131" t="str">
            <v>Low</v>
          </cell>
          <cell r="D131">
            <v>30</v>
          </cell>
          <cell r="E131" t="str">
            <v>Geothermal</v>
          </cell>
          <cell r="F131" t="str">
            <v>HydroFlash</v>
          </cell>
          <cell r="G131">
            <v>4516.9431404940951</v>
          </cell>
          <cell r="H131">
            <v>4446.3834180306112</v>
          </cell>
          <cell r="I131">
            <v>4375.8236955671282</v>
          </cell>
          <cell r="J131">
            <v>4305.2639731036443</v>
          </cell>
          <cell r="K131">
            <v>4234.7042506401622</v>
          </cell>
          <cell r="L131">
            <v>4164.1445281766783</v>
          </cell>
          <cell r="M131">
            <v>4093.5848057131952</v>
          </cell>
          <cell r="N131">
            <v>4023.0250832497118</v>
          </cell>
          <cell r="O131">
            <v>3952.4653607862283</v>
          </cell>
          <cell r="P131">
            <v>3881.9056383227453</v>
          </cell>
          <cell r="Q131">
            <v>3811.3459158592618</v>
          </cell>
          <cell r="R131">
            <v>3740.7861933957784</v>
          </cell>
          <cell r="S131">
            <v>3670.2264709322949</v>
          </cell>
          <cell r="T131">
            <v>3599.6667484688119</v>
          </cell>
          <cell r="U131">
            <v>3599.6667484688119</v>
          </cell>
          <cell r="V131">
            <v>3599.6667484688119</v>
          </cell>
          <cell r="W131">
            <v>3599.6667484688119</v>
          </cell>
          <cell r="X131">
            <v>3599.6667484688119</v>
          </cell>
          <cell r="Y131">
            <v>3599.6667484688119</v>
          </cell>
          <cell r="Z131">
            <v>3599.6667484688119</v>
          </cell>
          <cell r="AA131">
            <v>3599.6667484688119</v>
          </cell>
          <cell r="AB131">
            <v>3599.6667484688119</v>
          </cell>
          <cell r="AC131">
            <v>3599.6667484688119</v>
          </cell>
          <cell r="AD131">
            <v>3599.6667484688119</v>
          </cell>
          <cell r="AE131">
            <v>3599.6667484688119</v>
          </cell>
          <cell r="AF131">
            <v>3599.6667484688119</v>
          </cell>
          <cell r="AG131">
            <v>3599.6667484688119</v>
          </cell>
          <cell r="AH131">
            <v>3599.6667484688119</v>
          </cell>
          <cell r="AI131">
            <v>3599.6667484688119</v>
          </cell>
          <cell r="AJ131">
            <v>3599.6667484688119</v>
          </cell>
          <cell r="AK131">
            <v>3599.6667484688119</v>
          </cell>
          <cell r="AL131">
            <v>3599.6667484688119</v>
          </cell>
          <cell r="AM131">
            <v>3599.6667484688119</v>
          </cell>
          <cell r="AN131">
            <v>3599.6667484688119</v>
          </cell>
        </row>
        <row r="132">
          <cell r="A132" t="str">
            <v>RM3GeHydroFh</v>
          </cell>
          <cell r="B132" t="str">
            <v>RD</v>
          </cell>
          <cell r="C132" t="str">
            <v>Mid</v>
          </cell>
          <cell r="D132">
            <v>30</v>
          </cell>
          <cell r="E132" t="str">
            <v>Geothermal</v>
          </cell>
          <cell r="F132" t="str">
            <v>HydroFlash</v>
          </cell>
          <cell r="G132">
            <v>4680.8208297353103</v>
          </cell>
          <cell r="H132">
            <v>4657.4167255866341</v>
          </cell>
          <cell r="I132">
            <v>4634.1296419587015</v>
          </cell>
          <cell r="J132">
            <v>4610.9589937489072</v>
          </cell>
          <cell r="K132">
            <v>4587.9041987801629</v>
          </cell>
          <cell r="L132">
            <v>4564.9646777862617</v>
          </cell>
          <cell r="M132">
            <v>4542.1398543973301</v>
          </cell>
          <cell r="N132">
            <v>4519.4291551253436</v>
          </cell>
          <cell r="O132">
            <v>4496.8320093497168</v>
          </cell>
          <cell r="P132">
            <v>4474.3478493029688</v>
          </cell>
          <cell r="Q132">
            <v>4451.9761100564547</v>
          </cell>
          <cell r="R132">
            <v>4429.7162295061717</v>
          </cell>
          <cell r="S132">
            <v>4407.5676483586403</v>
          </cell>
          <cell r="T132">
            <v>4385.5298101168473</v>
          </cell>
          <cell r="U132">
            <v>4363.6021610662629</v>
          </cell>
          <cell r="V132">
            <v>4341.7841502609317</v>
          </cell>
          <cell r="W132">
            <v>4320.0752295096263</v>
          </cell>
          <cell r="X132">
            <v>4298.4748533620786</v>
          </cell>
          <cell r="Y132">
            <v>4276.982479095268</v>
          </cell>
          <cell r="Z132">
            <v>4255.597566699792</v>
          </cell>
          <cell r="AA132">
            <v>4234.3195788662924</v>
          </cell>
          <cell r="AB132">
            <v>4213.1479809719604</v>
          </cell>
          <cell r="AC132">
            <v>4192.0822410671017</v>
          </cell>
          <cell r="AD132">
            <v>4171.1218298617659</v>
          </cell>
          <cell r="AE132">
            <v>4150.2662207124567</v>
          </cell>
          <cell r="AF132">
            <v>4129.5148896088949</v>
          </cell>
          <cell r="AG132">
            <v>4108.86731516085</v>
          </cell>
          <cell r="AH132">
            <v>4088.3229785850463</v>
          </cell>
          <cell r="AI132">
            <v>4067.8813636921209</v>
          </cell>
          <cell r="AJ132">
            <v>4047.5419568736602</v>
          </cell>
          <cell r="AK132">
            <v>4027.3042470892919</v>
          </cell>
          <cell r="AL132">
            <v>4007.1677258538457</v>
          </cell>
          <cell r="AM132">
            <v>3987.1318872245765</v>
          </cell>
          <cell r="AN132">
            <v>3967.1962277884536</v>
          </cell>
        </row>
        <row r="133">
          <cell r="A133" t="str">
            <v>RC3GeHydroFh</v>
          </cell>
          <cell r="B133" t="str">
            <v>RD</v>
          </cell>
          <cell r="C133" t="str">
            <v>Constant</v>
          </cell>
          <cell r="D133">
            <v>30</v>
          </cell>
          <cell r="E133" t="str">
            <v>Geothermal</v>
          </cell>
          <cell r="F133" t="str">
            <v>HydroFlash</v>
          </cell>
          <cell r="G133">
            <v>4704.342542447549</v>
          </cell>
          <cell r="H133">
            <v>4704.342542447549</v>
          </cell>
          <cell r="I133">
            <v>4704.342542447549</v>
          </cell>
          <cell r="J133">
            <v>4704.342542447549</v>
          </cell>
          <cell r="K133">
            <v>4704.342542447549</v>
          </cell>
          <cell r="L133">
            <v>4704.342542447549</v>
          </cell>
          <cell r="M133">
            <v>4704.342542447549</v>
          </cell>
          <cell r="N133">
            <v>4704.342542447549</v>
          </cell>
          <cell r="O133">
            <v>4704.342542447549</v>
          </cell>
          <cell r="P133">
            <v>4704.342542447549</v>
          </cell>
          <cell r="Q133">
            <v>4704.342542447549</v>
          </cell>
          <cell r="R133">
            <v>4704.342542447549</v>
          </cell>
          <cell r="S133">
            <v>4704.342542447549</v>
          </cell>
          <cell r="T133">
            <v>4704.342542447549</v>
          </cell>
          <cell r="U133">
            <v>4704.342542447549</v>
          </cell>
          <cell r="V133">
            <v>4704.342542447549</v>
          </cell>
          <cell r="W133">
            <v>4704.342542447549</v>
          </cell>
          <cell r="X133">
            <v>4704.342542447549</v>
          </cell>
          <cell r="Y133">
            <v>4704.342542447549</v>
          </cell>
          <cell r="Z133">
            <v>4704.342542447549</v>
          </cell>
          <cell r="AA133">
            <v>4704.342542447549</v>
          </cell>
          <cell r="AB133">
            <v>4704.342542447549</v>
          </cell>
          <cell r="AC133">
            <v>4704.342542447549</v>
          </cell>
          <cell r="AD133">
            <v>4704.342542447549</v>
          </cell>
          <cell r="AE133">
            <v>4704.342542447549</v>
          </cell>
          <cell r="AF133">
            <v>4704.342542447549</v>
          </cell>
          <cell r="AG133">
            <v>4704.342542447549</v>
          </cell>
          <cell r="AH133">
            <v>4704.342542447549</v>
          </cell>
          <cell r="AI133">
            <v>4704.342542447549</v>
          </cell>
          <cell r="AJ133">
            <v>4704.342542447549</v>
          </cell>
          <cell r="AK133">
            <v>4704.342542447549</v>
          </cell>
          <cell r="AL133">
            <v>4704.342542447549</v>
          </cell>
          <cell r="AM133">
            <v>4704.342542447549</v>
          </cell>
          <cell r="AN133">
            <v>4704.342542447549</v>
          </cell>
        </row>
        <row r="134">
          <cell r="A134" t="str">
            <v>RL3GeHydroBy</v>
          </cell>
          <cell r="B134" t="str">
            <v>RD</v>
          </cell>
          <cell r="C134" t="str">
            <v>Low</v>
          </cell>
          <cell r="D134">
            <v>30</v>
          </cell>
          <cell r="E134" t="str">
            <v>Geothermal</v>
          </cell>
          <cell r="F134" t="str">
            <v>HydroBinary</v>
          </cell>
          <cell r="G134">
            <v>5850.6033017511445</v>
          </cell>
          <cell r="H134">
            <v>5783.150768295528</v>
          </cell>
          <cell r="I134">
            <v>5715.6982348399106</v>
          </cell>
          <cell r="J134">
            <v>5648.2457013842941</v>
          </cell>
          <cell r="K134">
            <v>5580.7931679286767</v>
          </cell>
          <cell r="L134">
            <v>5513.3406344730602</v>
          </cell>
          <cell r="M134">
            <v>5445.8881010174437</v>
          </cell>
          <cell r="N134">
            <v>5378.4355675618253</v>
          </cell>
          <cell r="O134">
            <v>5310.9830341062097</v>
          </cell>
          <cell r="P134">
            <v>5243.5305006505923</v>
          </cell>
          <cell r="Q134">
            <v>5176.0779671949758</v>
          </cell>
          <cell r="R134">
            <v>5108.6254337393584</v>
          </cell>
          <cell r="S134">
            <v>5041.1729002837428</v>
          </cell>
          <cell r="T134">
            <v>4973.7203668281245</v>
          </cell>
          <cell r="U134">
            <v>4973.7203668281245</v>
          </cell>
          <cell r="V134">
            <v>4973.7203668281245</v>
          </cell>
          <cell r="W134">
            <v>4973.7203668281245</v>
          </cell>
          <cell r="X134">
            <v>4973.7203668281245</v>
          </cell>
          <cell r="Y134">
            <v>4973.7203668281245</v>
          </cell>
          <cell r="Z134">
            <v>4973.7203668281245</v>
          </cell>
          <cell r="AA134">
            <v>4973.7203668281245</v>
          </cell>
          <cell r="AB134">
            <v>4973.7203668281245</v>
          </cell>
          <cell r="AC134">
            <v>4973.7203668281245</v>
          </cell>
          <cell r="AD134">
            <v>4973.7203668281245</v>
          </cell>
          <cell r="AE134">
            <v>4973.7203668281245</v>
          </cell>
          <cell r="AF134">
            <v>4973.7203668281245</v>
          </cell>
          <cell r="AG134">
            <v>4973.7203668281245</v>
          </cell>
          <cell r="AH134">
            <v>4973.7203668281245</v>
          </cell>
          <cell r="AI134">
            <v>4973.7203668281245</v>
          </cell>
          <cell r="AJ134">
            <v>4973.7203668281245</v>
          </cell>
          <cell r="AK134">
            <v>4973.7203668281245</v>
          </cell>
          <cell r="AL134">
            <v>4973.7203668281245</v>
          </cell>
          <cell r="AM134">
            <v>4973.7203668281245</v>
          </cell>
          <cell r="AN134">
            <v>4973.7203668281245</v>
          </cell>
        </row>
        <row r="135">
          <cell r="A135" t="str">
            <v>RM3GeHydroBy</v>
          </cell>
          <cell r="B135" t="str">
            <v>RD</v>
          </cell>
          <cell r="C135" t="str">
            <v>Mid</v>
          </cell>
          <cell r="D135">
            <v>30</v>
          </cell>
          <cell r="E135" t="str">
            <v>Geothermal</v>
          </cell>
          <cell r="F135" t="str">
            <v>HydroBinary</v>
          </cell>
          <cell r="G135">
            <v>6038.4396157331785</v>
          </cell>
          <cell r="H135">
            <v>6008.2474176545129</v>
          </cell>
          <cell r="I135">
            <v>5978.2061805662406</v>
          </cell>
          <cell r="J135">
            <v>5948.3151496634091</v>
          </cell>
          <cell r="K135">
            <v>5918.5735739150914</v>
          </cell>
          <cell r="L135">
            <v>5888.9807060455159</v>
          </cell>
          <cell r="M135">
            <v>5859.5358025152891</v>
          </cell>
          <cell r="N135">
            <v>5830.2381235027124</v>
          </cell>
          <cell r="O135">
            <v>5801.0869328851995</v>
          </cell>
          <cell r="P135">
            <v>5772.081498220773</v>
          </cell>
          <cell r="Q135">
            <v>5743.2210907296694</v>
          </cell>
          <cell r="R135">
            <v>5714.5049852760212</v>
          </cell>
          <cell r="S135">
            <v>5685.9324603496416</v>
          </cell>
          <cell r="T135">
            <v>5657.5027980478935</v>
          </cell>
          <cell r="U135">
            <v>5629.2152840576546</v>
          </cell>
          <cell r="V135">
            <v>5601.0692076373662</v>
          </cell>
          <cell r="W135">
            <v>5573.0638615991784</v>
          </cell>
          <cell r="X135">
            <v>5545.1985422911821</v>
          </cell>
          <cell r="Y135">
            <v>5517.4725495797275</v>
          </cell>
          <cell r="Z135">
            <v>5489.8851868318288</v>
          </cell>
          <cell r="AA135">
            <v>5462.4357608976688</v>
          </cell>
          <cell r="AB135">
            <v>5435.1235820931806</v>
          </cell>
          <cell r="AC135">
            <v>5407.9479641827147</v>
          </cell>
          <cell r="AD135">
            <v>5380.9082243618004</v>
          </cell>
          <cell r="AE135">
            <v>5354.003683239991</v>
          </cell>
          <cell r="AF135">
            <v>5327.2336648237906</v>
          </cell>
          <cell r="AG135">
            <v>5300.5974964996722</v>
          </cell>
          <cell r="AH135">
            <v>5274.0945090171736</v>
          </cell>
          <cell r="AI135">
            <v>5247.7240364720874</v>
          </cell>
          <cell r="AJ135">
            <v>5221.4854162897263</v>
          </cell>
          <cell r="AK135">
            <v>5195.3779892082775</v>
          </cell>
          <cell r="AL135">
            <v>5169.4010992622361</v>
          </cell>
          <cell r="AM135">
            <v>5143.5540937659252</v>
          </cell>
          <cell r="AN135">
            <v>5117.8363232970951</v>
          </cell>
        </row>
        <row r="136">
          <cell r="A136" t="str">
            <v>RC3GeHydroBy</v>
          </cell>
          <cell r="B136" t="str">
            <v>RD</v>
          </cell>
          <cell r="C136" t="str">
            <v>Constant</v>
          </cell>
          <cell r="D136">
            <v>30</v>
          </cell>
          <cell r="E136" t="str">
            <v>Geothermal</v>
          </cell>
          <cell r="F136" t="str">
            <v>HydroBinary</v>
          </cell>
          <cell r="G136">
            <v>6068.7835334001793</v>
          </cell>
          <cell r="H136">
            <v>6068.7835334001793</v>
          </cell>
          <cell r="I136">
            <v>6068.7835334001793</v>
          </cell>
          <cell r="J136">
            <v>6068.7835334001793</v>
          </cell>
          <cell r="K136">
            <v>6068.7835334001793</v>
          </cell>
          <cell r="L136">
            <v>6068.7835334001793</v>
          </cell>
          <cell r="M136">
            <v>6068.7835334001793</v>
          </cell>
          <cell r="N136">
            <v>6068.7835334001793</v>
          </cell>
          <cell r="O136">
            <v>6068.7835334001793</v>
          </cell>
          <cell r="P136">
            <v>6068.7835334001793</v>
          </cell>
          <cell r="Q136">
            <v>6068.7835334001793</v>
          </cell>
          <cell r="R136">
            <v>6068.7835334001793</v>
          </cell>
          <cell r="S136">
            <v>6068.7835334001793</v>
          </cell>
          <cell r="T136">
            <v>6068.7835334001793</v>
          </cell>
          <cell r="U136">
            <v>6068.7835334001793</v>
          </cell>
          <cell r="V136">
            <v>6068.7835334001793</v>
          </cell>
          <cell r="W136">
            <v>6068.7835334001793</v>
          </cell>
          <cell r="X136">
            <v>6068.7835334001793</v>
          </cell>
          <cell r="Y136">
            <v>6068.7835334001793</v>
          </cell>
          <cell r="Z136">
            <v>6068.7835334001793</v>
          </cell>
          <cell r="AA136">
            <v>6068.7835334001793</v>
          </cell>
          <cell r="AB136">
            <v>6068.7835334001793</v>
          </cell>
          <cell r="AC136">
            <v>6068.7835334001793</v>
          </cell>
          <cell r="AD136">
            <v>6068.7835334001793</v>
          </cell>
          <cell r="AE136">
            <v>6068.7835334001793</v>
          </cell>
          <cell r="AF136">
            <v>6068.7835334001793</v>
          </cell>
          <cell r="AG136">
            <v>6068.7835334001793</v>
          </cell>
          <cell r="AH136">
            <v>6068.7835334001793</v>
          </cell>
          <cell r="AI136">
            <v>6068.7835334001793</v>
          </cell>
          <cell r="AJ136">
            <v>6068.7835334001793</v>
          </cell>
          <cell r="AK136">
            <v>6068.7835334001793</v>
          </cell>
          <cell r="AL136">
            <v>6068.7835334001793</v>
          </cell>
          <cell r="AM136">
            <v>6068.7835334001793</v>
          </cell>
          <cell r="AN136">
            <v>6068.7835334001793</v>
          </cell>
        </row>
        <row r="137">
          <cell r="A137" t="str">
            <v>RL3GeNFEGSFh</v>
          </cell>
          <cell r="B137" t="str">
            <v>RD</v>
          </cell>
          <cell r="C137" t="str">
            <v>Low</v>
          </cell>
          <cell r="D137">
            <v>30</v>
          </cell>
          <cell r="E137" t="str">
            <v>Geothermal</v>
          </cell>
          <cell r="F137" t="str">
            <v>NFEGSFlash</v>
          </cell>
          <cell r="G137">
            <v>15190.174173771249</v>
          </cell>
          <cell r="H137">
            <v>14324.141878983899</v>
          </cell>
          <cell r="I137">
            <v>13458.109584196547</v>
          </cell>
          <cell r="J137">
            <v>12592.077289409197</v>
          </cell>
          <cell r="K137">
            <v>11726.044994621843</v>
          </cell>
          <cell r="L137">
            <v>10860.012699834491</v>
          </cell>
          <cell r="M137">
            <v>9993.980405047143</v>
          </cell>
          <cell r="N137">
            <v>9127.9481102597929</v>
          </cell>
          <cell r="O137">
            <v>8261.9158154724391</v>
          </cell>
          <cell r="P137">
            <v>7395.883520685089</v>
          </cell>
          <cell r="Q137">
            <v>6529.8512258977371</v>
          </cell>
          <cell r="R137">
            <v>5663.8189311103852</v>
          </cell>
          <cell r="S137">
            <v>4797.7866363230351</v>
          </cell>
          <cell r="T137">
            <v>3931.7543415356822</v>
          </cell>
          <cell r="U137">
            <v>3931.7543415356822</v>
          </cell>
          <cell r="V137">
            <v>3931.7543415356822</v>
          </cell>
          <cell r="W137">
            <v>3931.7543415356822</v>
          </cell>
          <cell r="X137">
            <v>3931.7543415356822</v>
          </cell>
          <cell r="Y137">
            <v>3931.7543415356822</v>
          </cell>
          <cell r="Z137">
            <v>3931.7543415356822</v>
          </cell>
          <cell r="AA137">
            <v>3931.7543415356822</v>
          </cell>
          <cell r="AB137">
            <v>3931.7543415356822</v>
          </cell>
          <cell r="AC137">
            <v>3931.7543415356822</v>
          </cell>
          <cell r="AD137">
            <v>3931.7543415356822</v>
          </cell>
          <cell r="AE137">
            <v>3931.7543415356822</v>
          </cell>
          <cell r="AF137">
            <v>3931.7543415356822</v>
          </cell>
          <cell r="AG137">
            <v>3931.7543415356822</v>
          </cell>
          <cell r="AH137">
            <v>3931.7543415356822</v>
          </cell>
          <cell r="AI137">
            <v>3931.7543415356822</v>
          </cell>
          <cell r="AJ137">
            <v>3931.7543415356822</v>
          </cell>
          <cell r="AK137">
            <v>3931.7543415356822</v>
          </cell>
          <cell r="AL137">
            <v>3931.7543415356822</v>
          </cell>
          <cell r="AM137">
            <v>3931.7543415356822</v>
          </cell>
          <cell r="AN137">
            <v>3931.7543415356822</v>
          </cell>
        </row>
        <row r="138">
          <cell r="A138" t="str">
            <v>RM3GeNFEGSFh</v>
          </cell>
          <cell r="B138" t="str">
            <v>RD</v>
          </cell>
          <cell r="C138" t="str">
            <v>Mid</v>
          </cell>
          <cell r="D138">
            <v>30</v>
          </cell>
          <cell r="E138" t="str">
            <v>Geothermal</v>
          </cell>
          <cell r="F138" t="str">
            <v>NFEGSFlash</v>
          </cell>
          <cell r="G138">
            <v>16106.61019894562</v>
          </cell>
          <cell r="H138">
            <v>16026.077147950891</v>
          </cell>
          <cell r="I138">
            <v>15945.946762211137</v>
          </cell>
          <cell r="J138">
            <v>15866.217028400082</v>
          </cell>
          <cell r="K138">
            <v>15786.885943258081</v>
          </cell>
          <cell r="L138">
            <v>15707.95151354179</v>
          </cell>
          <cell r="M138">
            <v>15629.411755974083</v>
          </cell>
          <cell r="N138">
            <v>15551.264697194212</v>
          </cell>
          <cell r="O138">
            <v>15473.50837370824</v>
          </cell>
          <cell r="P138">
            <v>15396.140831839699</v>
          </cell>
          <cell r="Q138">
            <v>15319.160127680499</v>
          </cell>
          <cell r="R138">
            <v>15242.564327042097</v>
          </cell>
          <cell r="S138">
            <v>15166.351505406887</v>
          </cell>
          <cell r="T138">
            <v>15090.519747879853</v>
          </cell>
          <cell r="U138">
            <v>15015.067149140454</v>
          </cell>
          <cell r="V138">
            <v>14939.991813394752</v>
          </cell>
          <cell r="W138">
            <v>14865.291854327777</v>
          </cell>
          <cell r="X138">
            <v>14790.965395056137</v>
          </cell>
          <cell r="Y138">
            <v>14717.010568080856</v>
          </cell>
          <cell r="Z138">
            <v>14643.425515240451</v>
          </cell>
          <cell r="AA138">
            <v>14570.20838766425</v>
          </cell>
          <cell r="AB138">
            <v>14497.357345725928</v>
          </cell>
          <cell r="AC138">
            <v>14424.870558997298</v>
          </cell>
          <cell r="AD138">
            <v>14352.746206202311</v>
          </cell>
          <cell r="AE138">
            <v>14280.982475171299</v>
          </cell>
          <cell r="AF138">
            <v>14209.577562795443</v>
          </cell>
          <cell r="AG138">
            <v>14138.529674981468</v>
          </cell>
          <cell r="AH138">
            <v>14067.837026606559</v>
          </cell>
          <cell r="AI138">
            <v>13997.497841473525</v>
          </cell>
          <cell r="AJ138">
            <v>13927.510352266157</v>
          </cell>
          <cell r="AK138">
            <v>13857.872800504827</v>
          </cell>
          <cell r="AL138">
            <v>13788.583436502302</v>
          </cell>
          <cell r="AM138">
            <v>13719.64051931979</v>
          </cell>
          <cell r="AN138">
            <v>13651.042316723193</v>
          </cell>
        </row>
        <row r="139">
          <cell r="A139" t="str">
            <v>RC3GeNFEGSFh</v>
          </cell>
          <cell r="B139" t="str">
            <v>RD</v>
          </cell>
          <cell r="C139" t="str">
            <v>Constant</v>
          </cell>
          <cell r="D139">
            <v>30</v>
          </cell>
          <cell r="E139" t="str">
            <v>Geothermal</v>
          </cell>
          <cell r="F139" t="str">
            <v>NFEGSFlash</v>
          </cell>
          <cell r="G139">
            <v>16187.547938638812</v>
          </cell>
          <cell r="H139">
            <v>16187.547938638812</v>
          </cell>
          <cell r="I139">
            <v>16187.547938638812</v>
          </cell>
          <cell r="J139">
            <v>16187.547938638812</v>
          </cell>
          <cell r="K139">
            <v>16187.547938638812</v>
          </cell>
          <cell r="L139">
            <v>16187.547938638812</v>
          </cell>
          <cell r="M139">
            <v>16187.547938638812</v>
          </cell>
          <cell r="N139">
            <v>16187.547938638812</v>
          </cell>
          <cell r="O139">
            <v>16187.547938638812</v>
          </cell>
          <cell r="P139">
            <v>16187.547938638812</v>
          </cell>
          <cell r="Q139">
            <v>16187.547938638812</v>
          </cell>
          <cell r="R139">
            <v>16187.547938638812</v>
          </cell>
          <cell r="S139">
            <v>16187.547938638812</v>
          </cell>
          <cell r="T139">
            <v>16187.547938638812</v>
          </cell>
          <cell r="U139">
            <v>16187.547938638812</v>
          </cell>
          <cell r="V139">
            <v>16187.547938638812</v>
          </cell>
          <cell r="W139">
            <v>16187.547938638812</v>
          </cell>
          <cell r="X139">
            <v>16187.547938638812</v>
          </cell>
          <cell r="Y139">
            <v>16187.547938638812</v>
          </cell>
          <cell r="Z139">
            <v>16187.547938638812</v>
          </cell>
          <cell r="AA139">
            <v>16187.547938638812</v>
          </cell>
          <cell r="AB139">
            <v>16187.547938638812</v>
          </cell>
          <cell r="AC139">
            <v>16187.547938638812</v>
          </cell>
          <cell r="AD139">
            <v>16187.547938638812</v>
          </cell>
          <cell r="AE139">
            <v>16187.547938638812</v>
          </cell>
          <cell r="AF139">
            <v>16187.547938638812</v>
          </cell>
          <cell r="AG139">
            <v>16187.547938638812</v>
          </cell>
          <cell r="AH139">
            <v>16187.547938638812</v>
          </cell>
          <cell r="AI139">
            <v>16187.547938638812</v>
          </cell>
          <cell r="AJ139">
            <v>16187.547938638812</v>
          </cell>
          <cell r="AK139">
            <v>16187.547938638812</v>
          </cell>
          <cell r="AL139">
            <v>16187.547938638812</v>
          </cell>
          <cell r="AM139">
            <v>16187.547938638812</v>
          </cell>
          <cell r="AN139">
            <v>16187.547938638812</v>
          </cell>
        </row>
        <row r="140">
          <cell r="A140" t="str">
            <v>RL3GeNFEGSBy</v>
          </cell>
          <cell r="B140" t="str">
            <v>RD</v>
          </cell>
          <cell r="C140" t="str">
            <v>Low</v>
          </cell>
          <cell r="D140">
            <v>30</v>
          </cell>
          <cell r="E140" t="str">
            <v>Geothermal</v>
          </cell>
          <cell r="F140" t="str">
            <v>NFEGSBinary</v>
          </cell>
          <cell r="G140">
            <v>33585.995706070004</v>
          </cell>
          <cell r="H140">
            <v>31471.287307712591</v>
          </cell>
          <cell r="I140">
            <v>29356.578909355183</v>
          </cell>
          <cell r="J140">
            <v>27241.870510997778</v>
          </cell>
          <cell r="K140">
            <v>25127.162112640366</v>
          </cell>
          <cell r="L140">
            <v>23012.453714282961</v>
          </cell>
          <cell r="M140">
            <v>20897.745315925553</v>
          </cell>
          <cell r="N140">
            <v>18783.036917568141</v>
          </cell>
          <cell r="O140">
            <v>16668.328519210736</v>
          </cell>
          <cell r="P140">
            <v>14553.620120853328</v>
          </cell>
          <cell r="Q140">
            <v>12438.911722495923</v>
          </cell>
          <cell r="R140">
            <v>10324.203324138512</v>
          </cell>
          <cell r="S140">
            <v>8209.4949257811004</v>
          </cell>
          <cell r="T140">
            <v>6094.7865274236929</v>
          </cell>
          <cell r="U140">
            <v>6094.7865274236929</v>
          </cell>
          <cell r="V140">
            <v>6094.7865274236929</v>
          </cell>
          <cell r="W140">
            <v>6094.7865274236929</v>
          </cell>
          <cell r="X140">
            <v>6094.7865274236929</v>
          </cell>
          <cell r="Y140">
            <v>6094.7865274236929</v>
          </cell>
          <cell r="Z140">
            <v>6094.7865274236929</v>
          </cell>
          <cell r="AA140">
            <v>6094.7865274236929</v>
          </cell>
          <cell r="AB140">
            <v>6094.7865274236929</v>
          </cell>
          <cell r="AC140">
            <v>6094.7865274236929</v>
          </cell>
          <cell r="AD140">
            <v>6094.7865274236929</v>
          </cell>
          <cell r="AE140">
            <v>6094.7865274236929</v>
          </cell>
          <cell r="AF140">
            <v>6094.7865274236929</v>
          </cell>
          <cell r="AG140">
            <v>6094.7865274236929</v>
          </cell>
          <cell r="AH140">
            <v>6094.7865274236929</v>
          </cell>
          <cell r="AI140">
            <v>6094.7865274236929</v>
          </cell>
          <cell r="AJ140">
            <v>6094.7865274236929</v>
          </cell>
          <cell r="AK140">
            <v>6094.7865274236929</v>
          </cell>
          <cell r="AL140">
            <v>6094.7865274236929</v>
          </cell>
          <cell r="AM140">
            <v>6094.7865274236929</v>
          </cell>
          <cell r="AN140">
            <v>6094.7865274236929</v>
          </cell>
        </row>
        <row r="141">
          <cell r="A141" t="str">
            <v>RM3GeNFEGSBy</v>
          </cell>
          <cell r="B141" t="str">
            <v>RD</v>
          </cell>
          <cell r="C141" t="str">
            <v>Mid</v>
          </cell>
          <cell r="D141">
            <v>30</v>
          </cell>
          <cell r="E141" t="str">
            <v>Geothermal</v>
          </cell>
          <cell r="F141" t="str">
            <v>NFEGSBinary</v>
          </cell>
          <cell r="G141">
            <v>35812.775948286042</v>
          </cell>
          <cell r="H141">
            <v>35633.712068544606</v>
          </cell>
          <cell r="I141">
            <v>35455.543508201888</v>
          </cell>
          <cell r="J141">
            <v>35278.265790660873</v>
          </cell>
          <cell r="K141">
            <v>35101.874461707572</v>
          </cell>
          <cell r="L141">
            <v>34926.365089399034</v>
          </cell>
          <cell r="M141">
            <v>34751.733263952039</v>
          </cell>
          <cell r="N141">
            <v>34577.974597632281</v>
          </cell>
          <cell r="O141">
            <v>34405.084724644119</v>
          </cell>
          <cell r="P141">
            <v>34233.059301020898</v>
          </cell>
          <cell r="Q141">
            <v>34061.894004515794</v>
          </cell>
          <cell r="R141">
            <v>33891.58453449321</v>
          </cell>
          <cell r="S141">
            <v>33722.126611820742</v>
          </cell>
          <cell r="T141">
            <v>33553.515978761643</v>
          </cell>
          <cell r="U141">
            <v>33385.748398867829</v>
          </cell>
          <cell r="V141">
            <v>33218.819656873493</v>
          </cell>
          <cell r="W141">
            <v>33052.725558589125</v>
          </cell>
          <cell r="X141">
            <v>32887.461930796177</v>
          </cell>
          <cell r="Y141">
            <v>32723.024621142198</v>
          </cell>
          <cell r="Z141">
            <v>32559.40949803649</v>
          </cell>
          <cell r="AA141">
            <v>32396.612450546309</v>
          </cell>
          <cell r="AB141">
            <v>32234.629388293575</v>
          </cell>
          <cell r="AC141">
            <v>32073.456241352105</v>
          </cell>
          <cell r="AD141">
            <v>31913.088960145345</v>
          </cell>
          <cell r="AE141">
            <v>31753.523515344623</v>
          </cell>
          <cell r="AF141">
            <v>31594.7558977679</v>
          </cell>
          <cell r="AG141">
            <v>31436.782118279058</v>
          </cell>
          <cell r="AH141">
            <v>31279.598207687661</v>
          </cell>
          <cell r="AI141">
            <v>31123.200216649224</v>
          </cell>
          <cell r="AJ141">
            <v>30967.584215565978</v>
          </cell>
          <cell r="AK141">
            <v>30812.746294488148</v>
          </cell>
          <cell r="AL141">
            <v>30658.682563015704</v>
          </cell>
          <cell r="AM141">
            <v>30505.38915020063</v>
          </cell>
          <cell r="AN141">
            <v>30352.862204449626</v>
          </cell>
        </row>
        <row r="142">
          <cell r="A142" t="str">
            <v>RC3GeNFEGSBy</v>
          </cell>
          <cell r="B142" t="str">
            <v>RD</v>
          </cell>
          <cell r="C142" t="str">
            <v>Constant</v>
          </cell>
          <cell r="D142">
            <v>30</v>
          </cell>
          <cell r="E142" t="str">
            <v>Geothermal</v>
          </cell>
          <cell r="F142" t="str">
            <v>NFEGSBinary</v>
          </cell>
          <cell r="G142">
            <v>35992.739646518632</v>
          </cell>
          <cell r="H142">
            <v>35992.739646518632</v>
          </cell>
          <cell r="I142">
            <v>35992.739646518632</v>
          </cell>
          <cell r="J142">
            <v>35992.739646518632</v>
          </cell>
          <cell r="K142">
            <v>35992.739646518632</v>
          </cell>
          <cell r="L142">
            <v>35992.739646518632</v>
          </cell>
          <cell r="M142">
            <v>35992.739646518632</v>
          </cell>
          <cell r="N142">
            <v>35992.739646518632</v>
          </cell>
          <cell r="O142">
            <v>35992.739646518632</v>
          </cell>
          <cell r="P142">
            <v>35992.739646518632</v>
          </cell>
          <cell r="Q142">
            <v>35992.739646518632</v>
          </cell>
          <cell r="R142">
            <v>35992.739646518632</v>
          </cell>
          <cell r="S142">
            <v>35992.739646518632</v>
          </cell>
          <cell r="T142">
            <v>35992.739646518632</v>
          </cell>
          <cell r="U142">
            <v>35992.739646518632</v>
          </cell>
          <cell r="V142">
            <v>35992.739646518632</v>
          </cell>
          <cell r="W142">
            <v>35992.739646518632</v>
          </cell>
          <cell r="X142">
            <v>35992.739646518632</v>
          </cell>
          <cell r="Y142">
            <v>35992.739646518632</v>
          </cell>
          <cell r="Z142">
            <v>35992.739646518632</v>
          </cell>
          <cell r="AA142">
            <v>35992.739646518632</v>
          </cell>
          <cell r="AB142">
            <v>35992.739646518632</v>
          </cell>
          <cell r="AC142">
            <v>35992.739646518632</v>
          </cell>
          <cell r="AD142">
            <v>35992.739646518632</v>
          </cell>
          <cell r="AE142">
            <v>35992.739646518632</v>
          </cell>
          <cell r="AF142">
            <v>35992.739646518632</v>
          </cell>
          <cell r="AG142">
            <v>35992.739646518632</v>
          </cell>
          <cell r="AH142">
            <v>35992.739646518632</v>
          </cell>
          <cell r="AI142">
            <v>35992.739646518632</v>
          </cell>
          <cell r="AJ142">
            <v>35992.739646518632</v>
          </cell>
          <cell r="AK142">
            <v>35992.739646518632</v>
          </cell>
          <cell r="AL142">
            <v>35992.739646518632</v>
          </cell>
          <cell r="AM142">
            <v>35992.739646518632</v>
          </cell>
          <cell r="AN142">
            <v>35992.739646518632</v>
          </cell>
        </row>
        <row r="143">
          <cell r="A143" t="str">
            <v>RL3GeDeepEGh</v>
          </cell>
          <cell r="B143" t="str">
            <v>RD</v>
          </cell>
          <cell r="C143" t="str">
            <v>Low</v>
          </cell>
          <cell r="D143">
            <v>30</v>
          </cell>
          <cell r="E143" t="str">
            <v>Geothermal</v>
          </cell>
          <cell r="F143" t="str">
            <v>DeepEGSFlash</v>
          </cell>
          <cell r="G143">
            <v>15190.174173771249</v>
          </cell>
          <cell r="H143">
            <v>14324.141878983899</v>
          </cell>
          <cell r="I143">
            <v>13458.109584196547</v>
          </cell>
          <cell r="J143">
            <v>12592.077289409197</v>
          </cell>
          <cell r="K143">
            <v>11726.044994621843</v>
          </cell>
          <cell r="L143">
            <v>10860.012699834491</v>
          </cell>
          <cell r="M143">
            <v>9993.980405047143</v>
          </cell>
          <cell r="N143">
            <v>9127.9481102597929</v>
          </cell>
          <cell r="O143">
            <v>8261.9158154724391</v>
          </cell>
          <cell r="P143">
            <v>7395.883520685089</v>
          </cell>
          <cell r="Q143">
            <v>6529.8512258977371</v>
          </cell>
          <cell r="R143">
            <v>5663.8189311103852</v>
          </cell>
          <cell r="S143">
            <v>4797.7866363230351</v>
          </cell>
          <cell r="T143">
            <v>3931.7543415356822</v>
          </cell>
          <cell r="U143">
            <v>3931.7543415356822</v>
          </cell>
          <cell r="V143">
            <v>3931.7543415356822</v>
          </cell>
          <cell r="W143">
            <v>3931.7543415356822</v>
          </cell>
          <cell r="X143">
            <v>3931.7543415356822</v>
          </cell>
          <cell r="Y143">
            <v>3931.7543415356822</v>
          </cell>
          <cell r="Z143">
            <v>3931.7543415356822</v>
          </cell>
          <cell r="AA143">
            <v>3931.7543415356822</v>
          </cell>
          <cell r="AB143">
            <v>3931.7543415356822</v>
          </cell>
          <cell r="AC143">
            <v>3931.7543415356822</v>
          </cell>
          <cell r="AD143">
            <v>3931.7543415356822</v>
          </cell>
          <cell r="AE143">
            <v>3931.7543415356822</v>
          </cell>
          <cell r="AF143">
            <v>3931.7543415356822</v>
          </cell>
          <cell r="AG143">
            <v>3931.7543415356822</v>
          </cell>
          <cell r="AH143">
            <v>3931.7543415356822</v>
          </cell>
          <cell r="AI143">
            <v>3931.7543415356822</v>
          </cell>
          <cell r="AJ143">
            <v>3931.7543415356822</v>
          </cell>
          <cell r="AK143">
            <v>3931.7543415356822</v>
          </cell>
          <cell r="AL143">
            <v>3931.7543415356822</v>
          </cell>
          <cell r="AM143">
            <v>3931.7543415356822</v>
          </cell>
          <cell r="AN143">
            <v>3931.7543415356822</v>
          </cell>
        </row>
        <row r="144">
          <cell r="A144" t="str">
            <v>RM3GeDeepEGh</v>
          </cell>
          <cell r="B144" t="str">
            <v>RD</v>
          </cell>
          <cell r="C144" t="str">
            <v>Mid</v>
          </cell>
          <cell r="D144">
            <v>30</v>
          </cell>
          <cell r="E144" t="str">
            <v>Geothermal</v>
          </cell>
          <cell r="F144" t="str">
            <v>DeepEGSFlash</v>
          </cell>
          <cell r="G144">
            <v>16106.61019894562</v>
          </cell>
          <cell r="H144">
            <v>16026.077147950891</v>
          </cell>
          <cell r="I144">
            <v>15945.946762211137</v>
          </cell>
          <cell r="J144">
            <v>15866.217028400082</v>
          </cell>
          <cell r="K144">
            <v>15786.885943258081</v>
          </cell>
          <cell r="L144">
            <v>15707.95151354179</v>
          </cell>
          <cell r="M144">
            <v>15629.411755974083</v>
          </cell>
          <cell r="N144">
            <v>15551.264697194212</v>
          </cell>
          <cell r="O144">
            <v>15473.50837370824</v>
          </cell>
          <cell r="P144">
            <v>15396.140831839699</v>
          </cell>
          <cell r="Q144">
            <v>15319.160127680499</v>
          </cell>
          <cell r="R144">
            <v>15242.564327042097</v>
          </cell>
          <cell r="S144">
            <v>15166.351505406887</v>
          </cell>
          <cell r="T144">
            <v>15090.519747879853</v>
          </cell>
          <cell r="U144">
            <v>15015.067149140454</v>
          </cell>
          <cell r="V144">
            <v>14939.991813394752</v>
          </cell>
          <cell r="W144">
            <v>14865.291854327777</v>
          </cell>
          <cell r="X144">
            <v>14790.965395056137</v>
          </cell>
          <cell r="Y144">
            <v>14717.010568080856</v>
          </cell>
          <cell r="Z144">
            <v>14643.425515240451</v>
          </cell>
          <cell r="AA144">
            <v>14570.20838766425</v>
          </cell>
          <cell r="AB144">
            <v>14497.357345725928</v>
          </cell>
          <cell r="AC144">
            <v>14424.870558997298</v>
          </cell>
          <cell r="AD144">
            <v>14352.746206202311</v>
          </cell>
          <cell r="AE144">
            <v>14280.982475171299</v>
          </cell>
          <cell r="AF144">
            <v>14209.577562795443</v>
          </cell>
          <cell r="AG144">
            <v>14138.529674981468</v>
          </cell>
          <cell r="AH144">
            <v>14067.837026606559</v>
          </cell>
          <cell r="AI144">
            <v>13997.497841473525</v>
          </cell>
          <cell r="AJ144">
            <v>13927.510352266157</v>
          </cell>
          <cell r="AK144">
            <v>13857.872800504827</v>
          </cell>
          <cell r="AL144">
            <v>13788.583436502302</v>
          </cell>
          <cell r="AM144">
            <v>13719.64051931979</v>
          </cell>
          <cell r="AN144">
            <v>13651.042316723193</v>
          </cell>
        </row>
        <row r="145">
          <cell r="A145" t="str">
            <v>RC3GeDeepEGh</v>
          </cell>
          <cell r="B145" t="str">
            <v>RD</v>
          </cell>
          <cell r="C145" t="str">
            <v>Constant</v>
          </cell>
          <cell r="D145">
            <v>30</v>
          </cell>
          <cell r="E145" t="str">
            <v>Geothermal</v>
          </cell>
          <cell r="F145" t="str">
            <v>DeepEGSFlash</v>
          </cell>
          <cell r="G145">
            <v>16187.547938638812</v>
          </cell>
          <cell r="H145">
            <v>16187.547938638812</v>
          </cell>
          <cell r="I145">
            <v>16187.547938638812</v>
          </cell>
          <cell r="J145">
            <v>16187.547938638812</v>
          </cell>
          <cell r="K145">
            <v>16187.547938638812</v>
          </cell>
          <cell r="L145">
            <v>16187.547938638812</v>
          </cell>
          <cell r="M145">
            <v>16187.547938638812</v>
          </cell>
          <cell r="N145">
            <v>16187.547938638812</v>
          </cell>
          <cell r="O145">
            <v>16187.547938638812</v>
          </cell>
          <cell r="P145">
            <v>16187.547938638812</v>
          </cell>
          <cell r="Q145">
            <v>16187.547938638812</v>
          </cell>
          <cell r="R145">
            <v>16187.547938638812</v>
          </cell>
          <cell r="S145">
            <v>16187.547938638812</v>
          </cell>
          <cell r="T145">
            <v>16187.547938638812</v>
          </cell>
          <cell r="U145">
            <v>16187.547938638812</v>
          </cell>
          <cell r="V145">
            <v>16187.547938638812</v>
          </cell>
          <cell r="W145">
            <v>16187.547938638812</v>
          </cell>
          <cell r="X145">
            <v>16187.547938638812</v>
          </cell>
          <cell r="Y145">
            <v>16187.547938638812</v>
          </cell>
          <cell r="Z145">
            <v>16187.547938638812</v>
          </cell>
          <cell r="AA145">
            <v>16187.547938638812</v>
          </cell>
          <cell r="AB145">
            <v>16187.547938638812</v>
          </cell>
          <cell r="AC145">
            <v>16187.547938638812</v>
          </cell>
          <cell r="AD145">
            <v>16187.547938638812</v>
          </cell>
          <cell r="AE145">
            <v>16187.547938638812</v>
          </cell>
          <cell r="AF145">
            <v>16187.547938638812</v>
          </cell>
          <cell r="AG145">
            <v>16187.547938638812</v>
          </cell>
          <cell r="AH145">
            <v>16187.547938638812</v>
          </cell>
          <cell r="AI145">
            <v>16187.547938638812</v>
          </cell>
          <cell r="AJ145">
            <v>16187.547938638812</v>
          </cell>
          <cell r="AK145">
            <v>16187.547938638812</v>
          </cell>
          <cell r="AL145">
            <v>16187.547938638812</v>
          </cell>
          <cell r="AM145">
            <v>16187.547938638812</v>
          </cell>
          <cell r="AN145">
            <v>16187.547938638812</v>
          </cell>
        </row>
        <row r="146">
          <cell r="A146" t="str">
            <v>RL3GeDeepEGy</v>
          </cell>
          <cell r="B146" t="str">
            <v>RD</v>
          </cell>
          <cell r="C146" t="str">
            <v>Low</v>
          </cell>
          <cell r="D146">
            <v>30</v>
          </cell>
          <cell r="E146" t="str">
            <v>Geothermal</v>
          </cell>
          <cell r="F146" t="str">
            <v>DeepEGSBinary</v>
          </cell>
          <cell r="G146">
            <v>33585.995706070004</v>
          </cell>
          <cell r="H146">
            <v>31471.287307712591</v>
          </cell>
          <cell r="I146">
            <v>29356.578909355183</v>
          </cell>
          <cell r="J146">
            <v>27241.870510997778</v>
          </cell>
          <cell r="K146">
            <v>25127.162112640366</v>
          </cell>
          <cell r="L146">
            <v>23012.453714282961</v>
          </cell>
          <cell r="M146">
            <v>20897.745315925553</v>
          </cell>
          <cell r="N146">
            <v>18783.036917568141</v>
          </cell>
          <cell r="O146">
            <v>16668.328519210736</v>
          </cell>
          <cell r="P146">
            <v>14553.620120853328</v>
          </cell>
          <cell r="Q146">
            <v>12438.911722495923</v>
          </cell>
          <cell r="R146">
            <v>10324.203324138512</v>
          </cell>
          <cell r="S146">
            <v>8209.4949257811004</v>
          </cell>
          <cell r="T146">
            <v>6094.7865274236929</v>
          </cell>
          <cell r="U146">
            <v>6094.7865274236929</v>
          </cell>
          <cell r="V146">
            <v>6094.7865274236929</v>
          </cell>
          <cell r="W146">
            <v>6094.7865274236929</v>
          </cell>
          <cell r="X146">
            <v>6094.7865274236929</v>
          </cell>
          <cell r="Y146">
            <v>6094.7865274236929</v>
          </cell>
          <cell r="Z146">
            <v>6094.7865274236929</v>
          </cell>
          <cell r="AA146">
            <v>6094.7865274236929</v>
          </cell>
          <cell r="AB146">
            <v>6094.7865274236929</v>
          </cell>
          <cell r="AC146">
            <v>6094.7865274236929</v>
          </cell>
          <cell r="AD146">
            <v>6094.7865274236929</v>
          </cell>
          <cell r="AE146">
            <v>6094.7865274236929</v>
          </cell>
          <cell r="AF146">
            <v>6094.7865274236929</v>
          </cell>
          <cell r="AG146">
            <v>6094.7865274236929</v>
          </cell>
          <cell r="AH146">
            <v>6094.7865274236929</v>
          </cell>
          <cell r="AI146">
            <v>6094.7865274236929</v>
          </cell>
          <cell r="AJ146">
            <v>6094.7865274236929</v>
          </cell>
          <cell r="AK146">
            <v>6094.7865274236929</v>
          </cell>
          <cell r="AL146">
            <v>6094.7865274236929</v>
          </cell>
          <cell r="AM146">
            <v>6094.7865274236929</v>
          </cell>
          <cell r="AN146">
            <v>6094.7865274236929</v>
          </cell>
        </row>
        <row r="147">
          <cell r="A147" t="str">
            <v>RM3GeDeepEGy</v>
          </cell>
          <cell r="B147" t="str">
            <v>RD</v>
          </cell>
          <cell r="C147" t="str">
            <v>Mid</v>
          </cell>
          <cell r="D147">
            <v>30</v>
          </cell>
          <cell r="E147" t="str">
            <v>Geothermal</v>
          </cell>
          <cell r="F147" t="str">
            <v>DeepEGSBinary</v>
          </cell>
          <cell r="G147">
            <v>35812.775948286042</v>
          </cell>
          <cell r="H147">
            <v>35633.712068544606</v>
          </cell>
          <cell r="I147">
            <v>35455.543508201888</v>
          </cell>
          <cell r="J147">
            <v>35278.265790660873</v>
          </cell>
          <cell r="K147">
            <v>35101.874461707572</v>
          </cell>
          <cell r="L147">
            <v>34926.365089399034</v>
          </cell>
          <cell r="M147">
            <v>34751.733263952039</v>
          </cell>
          <cell r="N147">
            <v>34577.974597632281</v>
          </cell>
          <cell r="O147">
            <v>34405.084724644119</v>
          </cell>
          <cell r="P147">
            <v>34233.059301020898</v>
          </cell>
          <cell r="Q147">
            <v>34061.894004515794</v>
          </cell>
          <cell r="R147">
            <v>33891.58453449321</v>
          </cell>
          <cell r="S147">
            <v>33722.126611820742</v>
          </cell>
          <cell r="T147">
            <v>33553.515978761643</v>
          </cell>
          <cell r="U147">
            <v>33385.748398867829</v>
          </cell>
          <cell r="V147">
            <v>33218.819656873493</v>
          </cell>
          <cell r="W147">
            <v>33052.725558589125</v>
          </cell>
          <cell r="X147">
            <v>32887.461930796177</v>
          </cell>
          <cell r="Y147">
            <v>32723.024621142198</v>
          </cell>
          <cell r="Z147">
            <v>32559.40949803649</v>
          </cell>
          <cell r="AA147">
            <v>32396.612450546309</v>
          </cell>
          <cell r="AB147">
            <v>32234.629388293575</v>
          </cell>
          <cell r="AC147">
            <v>32073.456241352105</v>
          </cell>
          <cell r="AD147">
            <v>31913.088960145345</v>
          </cell>
          <cell r="AE147">
            <v>31753.523515344623</v>
          </cell>
          <cell r="AF147">
            <v>31594.7558977679</v>
          </cell>
          <cell r="AG147">
            <v>31436.782118279058</v>
          </cell>
          <cell r="AH147">
            <v>31279.598207687661</v>
          </cell>
          <cell r="AI147">
            <v>31123.200216649224</v>
          </cell>
          <cell r="AJ147">
            <v>30967.584215565978</v>
          </cell>
          <cell r="AK147">
            <v>30812.746294488148</v>
          </cell>
          <cell r="AL147">
            <v>30658.682563015704</v>
          </cell>
          <cell r="AM147">
            <v>30505.38915020063</v>
          </cell>
          <cell r="AN147">
            <v>30352.862204449626</v>
          </cell>
        </row>
        <row r="148">
          <cell r="A148" t="str">
            <v>RC3GeDeepEGy</v>
          </cell>
          <cell r="B148" t="str">
            <v>RD</v>
          </cell>
          <cell r="C148" t="str">
            <v>Constant</v>
          </cell>
          <cell r="D148">
            <v>30</v>
          </cell>
          <cell r="E148" t="str">
            <v>Geothermal</v>
          </cell>
          <cell r="F148" t="str">
            <v>DeepEGSBinary</v>
          </cell>
          <cell r="G148">
            <v>35992.739646518632</v>
          </cell>
          <cell r="H148">
            <v>35992.739646518632</v>
          </cell>
          <cell r="I148">
            <v>35992.739646518632</v>
          </cell>
          <cell r="J148">
            <v>35992.739646518632</v>
          </cell>
          <cell r="K148">
            <v>35992.739646518632</v>
          </cell>
          <cell r="L148">
            <v>35992.739646518632</v>
          </cell>
          <cell r="M148">
            <v>35992.739646518632</v>
          </cell>
          <cell r="N148">
            <v>35992.739646518632</v>
          </cell>
          <cell r="O148">
            <v>35992.739646518632</v>
          </cell>
          <cell r="P148">
            <v>35992.739646518632</v>
          </cell>
          <cell r="Q148">
            <v>35992.739646518632</v>
          </cell>
          <cell r="R148">
            <v>35992.739646518632</v>
          </cell>
          <cell r="S148">
            <v>35992.739646518632</v>
          </cell>
          <cell r="T148">
            <v>35992.739646518632</v>
          </cell>
          <cell r="U148">
            <v>35992.739646518632</v>
          </cell>
          <cell r="V148">
            <v>35992.739646518632</v>
          </cell>
          <cell r="W148">
            <v>35992.739646518632</v>
          </cell>
          <cell r="X148">
            <v>35992.739646518632</v>
          </cell>
          <cell r="Y148">
            <v>35992.739646518632</v>
          </cell>
          <cell r="Z148">
            <v>35992.739646518632</v>
          </cell>
          <cell r="AA148">
            <v>35992.739646518632</v>
          </cell>
          <cell r="AB148">
            <v>35992.739646518632</v>
          </cell>
          <cell r="AC148">
            <v>35992.739646518632</v>
          </cell>
          <cell r="AD148">
            <v>35992.739646518632</v>
          </cell>
          <cell r="AE148">
            <v>35992.739646518632</v>
          </cell>
          <cell r="AF148">
            <v>35992.739646518632</v>
          </cell>
          <cell r="AG148">
            <v>35992.739646518632</v>
          </cell>
          <cell r="AH148">
            <v>35992.739646518632</v>
          </cell>
          <cell r="AI148">
            <v>35992.739646518632</v>
          </cell>
          <cell r="AJ148">
            <v>35992.739646518632</v>
          </cell>
          <cell r="AK148">
            <v>35992.739646518632</v>
          </cell>
          <cell r="AL148">
            <v>35992.739646518632</v>
          </cell>
          <cell r="AM148">
            <v>35992.739646518632</v>
          </cell>
          <cell r="AN148">
            <v>35992.739646518632</v>
          </cell>
        </row>
        <row r="149">
          <cell r="A149" t="str">
            <v>RL3ConewAvgF</v>
          </cell>
          <cell r="B149" t="str">
            <v>RD</v>
          </cell>
          <cell r="C149" t="str">
            <v>Low</v>
          </cell>
          <cell r="D149">
            <v>30</v>
          </cell>
          <cell r="E149" t="str">
            <v>Coal</v>
          </cell>
          <cell r="F149" t="str">
            <v>newAvgCF</v>
          </cell>
          <cell r="G149">
            <v>4035.6953325999293</v>
          </cell>
          <cell r="H149">
            <v>4017.3712000888991</v>
          </cell>
          <cell r="I149">
            <v>3999.0470675778688</v>
          </cell>
          <cell r="J149">
            <v>3980.722935066839</v>
          </cell>
          <cell r="K149">
            <v>3962.3988025558092</v>
          </cell>
          <cell r="L149">
            <v>3944.0746700447789</v>
          </cell>
          <cell r="M149">
            <v>3925.7505375337491</v>
          </cell>
          <cell r="N149">
            <v>3909.2659452345829</v>
          </cell>
          <cell r="O149">
            <v>3908.8930290829016</v>
          </cell>
          <cell r="P149">
            <v>3906.9943892922447</v>
          </cell>
          <cell r="Q149">
            <v>3903.0674904142775</v>
          </cell>
          <cell r="R149">
            <v>3895.1043716192939</v>
          </cell>
          <cell r="S149">
            <v>3879.0698244166479</v>
          </cell>
          <cell r="T149">
            <v>3869.3390068624622</v>
          </cell>
          <cell r="U149">
            <v>3859.7127621052791</v>
          </cell>
          <cell r="V149">
            <v>3847.9734771084713</v>
          </cell>
          <cell r="W149">
            <v>3837.8453501505865</v>
          </cell>
          <cell r="X149">
            <v>3830.7401600808998</v>
          </cell>
          <cell r="Y149">
            <v>3818.8157043864258</v>
          </cell>
          <cell r="Z149">
            <v>3808.521745936971</v>
          </cell>
          <cell r="AA149">
            <v>3797.3124785462351</v>
          </cell>
          <cell r="AB149">
            <v>3788.1930064595313</v>
          </cell>
          <cell r="AC149">
            <v>3777.0536853031999</v>
          </cell>
          <cell r="AD149">
            <v>3766.3902761261456</v>
          </cell>
          <cell r="AE149">
            <v>3759.6081657799195</v>
          </cell>
          <cell r="AF149">
            <v>3744.3483157141841</v>
          </cell>
          <cell r="AG149">
            <v>3739.5207920092307</v>
          </cell>
          <cell r="AH149">
            <v>3725.0644967453031</v>
          </cell>
          <cell r="AI149">
            <v>3719.4111219930387</v>
          </cell>
          <cell r="AJ149">
            <v>3706.4126911297303</v>
          </cell>
          <cell r="AK149">
            <v>3696.8680787801209</v>
          </cell>
          <cell r="AL149">
            <v>3687.2637366445806</v>
          </cell>
          <cell r="AM149">
            <v>3677.3303745598296</v>
          </cell>
          <cell r="AN149">
            <v>3639.130316448854</v>
          </cell>
        </row>
        <row r="150">
          <cell r="A150" t="str">
            <v>RM3ConewAvgF</v>
          </cell>
          <cell r="B150" t="str">
            <v>RD</v>
          </cell>
          <cell r="C150" t="str">
            <v>Mid</v>
          </cell>
          <cell r="D150">
            <v>30</v>
          </cell>
          <cell r="E150" t="str">
            <v>Coal</v>
          </cell>
          <cell r="F150" t="str">
            <v>newAvgCF</v>
          </cell>
          <cell r="G150">
            <v>4035.6953325999293</v>
          </cell>
          <cell r="H150">
            <v>4017.3712000888991</v>
          </cell>
          <cell r="I150">
            <v>3999.0470675778688</v>
          </cell>
          <cell r="J150">
            <v>3980.722935066839</v>
          </cell>
          <cell r="K150">
            <v>3962.3988025558092</v>
          </cell>
          <cell r="L150">
            <v>3944.0746700447789</v>
          </cell>
          <cell r="M150">
            <v>3925.7505375337491</v>
          </cell>
          <cell r="N150">
            <v>3909.2659452345829</v>
          </cell>
          <cell r="O150">
            <v>3908.8930290829016</v>
          </cell>
          <cell r="P150">
            <v>3906.9943892922447</v>
          </cell>
          <cell r="Q150">
            <v>3903.0674904142775</v>
          </cell>
          <cell r="R150">
            <v>3895.1043716192939</v>
          </cell>
          <cell r="S150">
            <v>3879.0698244166479</v>
          </cell>
          <cell r="T150">
            <v>3869.3390068624622</v>
          </cell>
          <cell r="U150">
            <v>3859.7127621052791</v>
          </cell>
          <cell r="V150">
            <v>3847.9734771084713</v>
          </cell>
          <cell r="W150">
            <v>3837.8453501505865</v>
          </cell>
          <cell r="X150">
            <v>3830.7401600808998</v>
          </cell>
          <cell r="Y150">
            <v>3818.8157043864258</v>
          </cell>
          <cell r="Z150">
            <v>3808.521745936971</v>
          </cell>
          <cell r="AA150">
            <v>3797.3124785462351</v>
          </cell>
          <cell r="AB150">
            <v>3788.1930064595313</v>
          </cell>
          <cell r="AC150">
            <v>3777.0536853031999</v>
          </cell>
          <cell r="AD150">
            <v>3766.3902761261456</v>
          </cell>
          <cell r="AE150">
            <v>3759.6081657799195</v>
          </cell>
          <cell r="AF150">
            <v>3744.3483157141841</v>
          </cell>
          <cell r="AG150">
            <v>3739.5207920092307</v>
          </cell>
          <cell r="AH150">
            <v>3725.0644967453031</v>
          </cell>
          <cell r="AI150">
            <v>3719.4111219930387</v>
          </cell>
          <cell r="AJ150">
            <v>3706.4126911297303</v>
          </cell>
          <cell r="AK150">
            <v>3696.8680787801209</v>
          </cell>
          <cell r="AL150">
            <v>3687.2637366445806</v>
          </cell>
          <cell r="AM150">
            <v>3677.3303745598296</v>
          </cell>
          <cell r="AN150">
            <v>3639.130316448854</v>
          </cell>
        </row>
        <row r="151">
          <cell r="A151" t="str">
            <v>RC3ConewAvgF</v>
          </cell>
          <cell r="B151" t="str">
            <v>RD</v>
          </cell>
          <cell r="C151" t="str">
            <v>Constant</v>
          </cell>
          <cell r="D151">
            <v>30</v>
          </cell>
          <cell r="E151" t="str">
            <v>Coal</v>
          </cell>
          <cell r="F151" t="str">
            <v>newAvgCF</v>
          </cell>
          <cell r="G151">
            <v>4035.6953325999293</v>
          </cell>
          <cell r="H151">
            <v>4017.3712000888991</v>
          </cell>
          <cell r="I151">
            <v>3999.0470675778688</v>
          </cell>
          <cell r="J151">
            <v>3980.722935066839</v>
          </cell>
          <cell r="K151">
            <v>3962.3988025558092</v>
          </cell>
          <cell r="L151">
            <v>3944.0746700447789</v>
          </cell>
          <cell r="M151">
            <v>3925.7505375337491</v>
          </cell>
          <cell r="N151">
            <v>3909.2659452345829</v>
          </cell>
          <cell r="O151">
            <v>3908.8930290829016</v>
          </cell>
          <cell r="P151">
            <v>3906.9943892922447</v>
          </cell>
          <cell r="Q151">
            <v>3903.0674904142775</v>
          </cell>
          <cell r="R151">
            <v>3895.1043716192939</v>
          </cell>
          <cell r="S151">
            <v>3879.0698244166479</v>
          </cell>
          <cell r="T151">
            <v>3869.3390068624622</v>
          </cell>
          <cell r="U151">
            <v>3859.7127621052791</v>
          </cell>
          <cell r="V151">
            <v>3847.9734771084713</v>
          </cell>
          <cell r="W151">
            <v>3837.8453501505865</v>
          </cell>
          <cell r="X151">
            <v>3830.7401600808998</v>
          </cell>
          <cell r="Y151">
            <v>3818.8157043864258</v>
          </cell>
          <cell r="Z151">
            <v>3808.521745936971</v>
          </cell>
          <cell r="AA151">
            <v>3797.3124785462351</v>
          </cell>
          <cell r="AB151">
            <v>3788.1930064595313</v>
          </cell>
          <cell r="AC151">
            <v>3777.0536853031999</v>
          </cell>
          <cell r="AD151">
            <v>3766.3902761261456</v>
          </cell>
          <cell r="AE151">
            <v>3759.6081657799195</v>
          </cell>
          <cell r="AF151">
            <v>3744.3483157141841</v>
          </cell>
          <cell r="AG151">
            <v>3739.5207920092307</v>
          </cell>
          <cell r="AH151">
            <v>3725.0644967453031</v>
          </cell>
          <cell r="AI151">
            <v>3719.4111219930387</v>
          </cell>
          <cell r="AJ151">
            <v>3706.4126911297303</v>
          </cell>
          <cell r="AK151">
            <v>3696.8680787801209</v>
          </cell>
          <cell r="AL151">
            <v>3687.2637366445806</v>
          </cell>
          <cell r="AM151">
            <v>3677.3303745598296</v>
          </cell>
          <cell r="AN151">
            <v>3639.130316448854</v>
          </cell>
        </row>
        <row r="152">
          <cell r="A152" t="str">
            <v>RL3ConewHigF</v>
          </cell>
          <cell r="B152" t="str">
            <v>RD</v>
          </cell>
          <cell r="C152" t="str">
            <v>Low</v>
          </cell>
          <cell r="D152">
            <v>30</v>
          </cell>
          <cell r="E152" t="str">
            <v>Coal</v>
          </cell>
          <cell r="F152" t="str">
            <v>newHighCF</v>
          </cell>
          <cell r="G152">
            <v>4035.6953325999293</v>
          </cell>
          <cell r="H152">
            <v>4017.3712000888991</v>
          </cell>
          <cell r="I152">
            <v>3999.0470675778688</v>
          </cell>
          <cell r="J152">
            <v>3980.722935066839</v>
          </cell>
          <cell r="K152">
            <v>3962.3988025558092</v>
          </cell>
          <cell r="L152">
            <v>3944.0746700447789</v>
          </cell>
          <cell r="M152">
            <v>3925.7505375337491</v>
          </cell>
          <cell r="N152">
            <v>3909.2659452345829</v>
          </cell>
          <cell r="O152">
            <v>3908.8930290829016</v>
          </cell>
          <cell r="P152">
            <v>3906.9943892922447</v>
          </cell>
          <cell r="Q152">
            <v>3903.0674904142775</v>
          </cell>
          <cell r="R152">
            <v>3895.1043716192939</v>
          </cell>
          <cell r="S152">
            <v>3879.0698244166479</v>
          </cell>
          <cell r="T152">
            <v>3869.3390068624622</v>
          </cell>
          <cell r="U152">
            <v>3859.7127621052791</v>
          </cell>
          <cell r="V152">
            <v>3847.9734771084713</v>
          </cell>
          <cell r="W152">
            <v>3837.8453501505865</v>
          </cell>
          <cell r="X152">
            <v>3830.7401600808998</v>
          </cell>
          <cell r="Y152">
            <v>3818.8157043864258</v>
          </cell>
          <cell r="Z152">
            <v>3808.521745936971</v>
          </cell>
          <cell r="AA152">
            <v>3797.3124785462351</v>
          </cell>
          <cell r="AB152">
            <v>3788.1930064595313</v>
          </cell>
          <cell r="AC152">
            <v>3777.0536853031999</v>
          </cell>
          <cell r="AD152">
            <v>3766.3902761261456</v>
          </cell>
          <cell r="AE152">
            <v>3759.6081657799195</v>
          </cell>
          <cell r="AF152">
            <v>3744.3483157141841</v>
          </cell>
          <cell r="AG152">
            <v>3739.5207920092307</v>
          </cell>
          <cell r="AH152">
            <v>3725.0644967453031</v>
          </cell>
          <cell r="AI152">
            <v>3719.4111219930387</v>
          </cell>
          <cell r="AJ152">
            <v>3706.4126911297303</v>
          </cell>
          <cell r="AK152">
            <v>3696.8680787801209</v>
          </cell>
          <cell r="AL152">
            <v>3687.2637366445806</v>
          </cell>
          <cell r="AM152">
            <v>3677.3303745598296</v>
          </cell>
          <cell r="AN152">
            <v>3639.130316448854</v>
          </cell>
        </row>
        <row r="153">
          <cell r="A153" t="str">
            <v>RM3ConewHigF</v>
          </cell>
          <cell r="B153" t="str">
            <v>RD</v>
          </cell>
          <cell r="C153" t="str">
            <v>Mid</v>
          </cell>
          <cell r="D153">
            <v>30</v>
          </cell>
          <cell r="E153" t="str">
            <v>Coal</v>
          </cell>
          <cell r="F153" t="str">
            <v>newHighCF</v>
          </cell>
          <cell r="G153">
            <v>4035.6953325999293</v>
          </cell>
          <cell r="H153">
            <v>4017.3712000888991</v>
          </cell>
          <cell r="I153">
            <v>3999.0470675778688</v>
          </cell>
          <cell r="J153">
            <v>3980.722935066839</v>
          </cell>
          <cell r="K153">
            <v>3962.3988025558092</v>
          </cell>
          <cell r="L153">
            <v>3944.0746700447789</v>
          </cell>
          <cell r="M153">
            <v>3925.7505375337491</v>
          </cell>
          <cell r="N153">
            <v>3909.2659452345829</v>
          </cell>
          <cell r="O153">
            <v>3908.8930290829016</v>
          </cell>
          <cell r="P153">
            <v>3906.9943892922447</v>
          </cell>
          <cell r="Q153">
            <v>3903.0674904142775</v>
          </cell>
          <cell r="R153">
            <v>3895.1043716192939</v>
          </cell>
          <cell r="S153">
            <v>3879.0698244166479</v>
          </cell>
          <cell r="T153">
            <v>3869.3390068624622</v>
          </cell>
          <cell r="U153">
            <v>3859.7127621052791</v>
          </cell>
          <cell r="V153">
            <v>3847.9734771084713</v>
          </cell>
          <cell r="W153">
            <v>3837.8453501505865</v>
          </cell>
          <cell r="X153">
            <v>3830.7401600808998</v>
          </cell>
          <cell r="Y153">
            <v>3818.8157043864258</v>
          </cell>
          <cell r="Z153">
            <v>3808.521745936971</v>
          </cell>
          <cell r="AA153">
            <v>3797.3124785462351</v>
          </cell>
          <cell r="AB153">
            <v>3788.1930064595313</v>
          </cell>
          <cell r="AC153">
            <v>3777.0536853031999</v>
          </cell>
          <cell r="AD153">
            <v>3766.3902761261456</v>
          </cell>
          <cell r="AE153">
            <v>3759.6081657799195</v>
          </cell>
          <cell r="AF153">
            <v>3744.3483157141841</v>
          </cell>
          <cell r="AG153">
            <v>3739.5207920092307</v>
          </cell>
          <cell r="AH153">
            <v>3725.0644967453031</v>
          </cell>
          <cell r="AI153">
            <v>3719.4111219930387</v>
          </cell>
          <cell r="AJ153">
            <v>3706.4126911297303</v>
          </cell>
          <cell r="AK153">
            <v>3696.8680787801209</v>
          </cell>
          <cell r="AL153">
            <v>3687.2637366445806</v>
          </cell>
          <cell r="AM153">
            <v>3677.3303745598296</v>
          </cell>
          <cell r="AN153">
            <v>3639.130316448854</v>
          </cell>
        </row>
        <row r="154">
          <cell r="A154" t="str">
            <v>RC3ConewHigF</v>
          </cell>
          <cell r="B154" t="str">
            <v>RD</v>
          </cell>
          <cell r="C154" t="str">
            <v>Constant</v>
          </cell>
          <cell r="D154">
            <v>30</v>
          </cell>
          <cell r="E154" t="str">
            <v>Coal</v>
          </cell>
          <cell r="F154" t="str">
            <v>newHighCF</v>
          </cell>
          <cell r="G154">
            <v>4035.6953325999293</v>
          </cell>
          <cell r="H154">
            <v>4017.3712000888991</v>
          </cell>
          <cell r="I154">
            <v>3999.0470675778688</v>
          </cell>
          <cell r="J154">
            <v>3980.722935066839</v>
          </cell>
          <cell r="K154">
            <v>3962.3988025558092</v>
          </cell>
          <cell r="L154">
            <v>3944.0746700447789</v>
          </cell>
          <cell r="M154">
            <v>3925.7505375337491</v>
          </cell>
          <cell r="N154">
            <v>3909.2659452345829</v>
          </cell>
          <cell r="O154">
            <v>3908.8930290829016</v>
          </cell>
          <cell r="P154">
            <v>3906.9943892922447</v>
          </cell>
          <cell r="Q154">
            <v>3903.0674904142775</v>
          </cell>
          <cell r="R154">
            <v>3895.1043716192939</v>
          </cell>
          <cell r="S154">
            <v>3879.0698244166479</v>
          </cell>
          <cell r="T154">
            <v>3869.3390068624622</v>
          </cell>
          <cell r="U154">
            <v>3859.7127621052791</v>
          </cell>
          <cell r="V154">
            <v>3847.9734771084713</v>
          </cell>
          <cell r="W154">
            <v>3837.8453501505865</v>
          </cell>
          <cell r="X154">
            <v>3830.7401600808998</v>
          </cell>
          <cell r="Y154">
            <v>3818.8157043864258</v>
          </cell>
          <cell r="Z154">
            <v>3808.521745936971</v>
          </cell>
          <cell r="AA154">
            <v>3797.3124785462351</v>
          </cell>
          <cell r="AB154">
            <v>3788.1930064595313</v>
          </cell>
          <cell r="AC154">
            <v>3777.0536853031999</v>
          </cell>
          <cell r="AD154">
            <v>3766.3902761261456</v>
          </cell>
          <cell r="AE154">
            <v>3759.6081657799195</v>
          </cell>
          <cell r="AF154">
            <v>3744.3483157141841</v>
          </cell>
          <cell r="AG154">
            <v>3739.5207920092307</v>
          </cell>
          <cell r="AH154">
            <v>3725.0644967453031</v>
          </cell>
          <cell r="AI154">
            <v>3719.4111219930387</v>
          </cell>
          <cell r="AJ154">
            <v>3706.4126911297303</v>
          </cell>
          <cell r="AK154">
            <v>3696.8680787801209</v>
          </cell>
          <cell r="AL154">
            <v>3687.2637366445806</v>
          </cell>
          <cell r="AM154">
            <v>3677.3303745598296</v>
          </cell>
          <cell r="AN154">
            <v>3639.130316448854</v>
          </cell>
        </row>
        <row r="155">
          <cell r="A155" t="str">
            <v>RL3CoIGCCAvF</v>
          </cell>
          <cell r="B155" t="str">
            <v>RD</v>
          </cell>
          <cell r="C155" t="str">
            <v>Low</v>
          </cell>
          <cell r="D155">
            <v>30</v>
          </cell>
          <cell r="E155" t="str">
            <v>Coal</v>
          </cell>
          <cell r="F155" t="str">
            <v>IGCCAvgCF</v>
          </cell>
          <cell r="G155">
            <v>4409.4166951168563</v>
          </cell>
          <cell r="H155">
            <v>4370.8432313514259</v>
          </cell>
          <cell r="I155">
            <v>4332.2697675859963</v>
          </cell>
          <cell r="J155">
            <v>4293.6963038205658</v>
          </cell>
          <cell r="K155">
            <v>4255.1228400551354</v>
          </cell>
          <cell r="L155">
            <v>4216.549376289704</v>
          </cell>
          <cell r="M155">
            <v>4142.2029236136032</v>
          </cell>
          <cell r="N155">
            <v>4103.6294598481727</v>
          </cell>
          <cell r="O155">
            <v>4080.9605653916306</v>
          </cell>
          <cell r="P155">
            <v>4058.1217353291277</v>
          </cell>
          <cell r="Q155">
            <v>4034.5653031668999</v>
          </cell>
          <cell r="R155">
            <v>4014.433836152964</v>
          </cell>
          <cell r="S155">
            <v>3986.1208248823687</v>
          </cell>
          <cell r="T155">
            <v>3968.1735873195139</v>
          </cell>
          <cell r="U155">
            <v>3951.284079698657</v>
          </cell>
          <cell r="V155">
            <v>3929.8468023526057</v>
          </cell>
          <cell r="W155">
            <v>3912.1472625997471</v>
          </cell>
          <cell r="X155">
            <v>3895.9909700331978</v>
          </cell>
          <cell r="Y155">
            <v>3876.8646901856332</v>
          </cell>
          <cell r="Z155">
            <v>3858.2390825433681</v>
          </cell>
          <cell r="AA155">
            <v>3841.1137473088647</v>
          </cell>
          <cell r="AB155">
            <v>3828.4106749356943</v>
          </cell>
          <cell r="AC155">
            <v>3813.6661503980131</v>
          </cell>
          <cell r="AD155">
            <v>3799.4044220735477</v>
          </cell>
          <cell r="AE155">
            <v>3789.0552978819687</v>
          </cell>
          <cell r="AF155">
            <v>3770.1638819061754</v>
          </cell>
          <cell r="AG155">
            <v>3761.7763641259862</v>
          </cell>
          <cell r="AH155">
            <v>3743.702632943654</v>
          </cell>
          <cell r="AI155">
            <v>3734.4755540853826</v>
          </cell>
          <cell r="AJ155">
            <v>3717.8727479215663</v>
          </cell>
          <cell r="AK155">
            <v>3704.7364613891077</v>
          </cell>
          <cell r="AL155">
            <v>3691.5397142048787</v>
          </cell>
          <cell r="AM155">
            <v>3678.0128750435069</v>
          </cell>
          <cell r="AN155">
            <v>3636.2414096768694</v>
          </cell>
        </row>
        <row r="156">
          <cell r="A156" t="str">
            <v>RM3CoIGCCAvF</v>
          </cell>
          <cell r="B156" t="str">
            <v>RD</v>
          </cell>
          <cell r="C156" t="str">
            <v>Mid</v>
          </cell>
          <cell r="D156">
            <v>30</v>
          </cell>
          <cell r="E156" t="str">
            <v>Coal</v>
          </cell>
          <cell r="F156" t="str">
            <v>IGCCAvgCF</v>
          </cell>
          <cell r="G156">
            <v>4409.4166951168563</v>
          </cell>
          <cell r="H156">
            <v>4370.8432313514259</v>
          </cell>
          <cell r="I156">
            <v>4332.2697675859963</v>
          </cell>
          <cell r="J156">
            <v>4293.6963038205658</v>
          </cell>
          <cell r="K156">
            <v>4255.1228400551354</v>
          </cell>
          <cell r="L156">
            <v>4216.549376289704</v>
          </cell>
          <cell r="M156">
            <v>4142.2029236136032</v>
          </cell>
          <cell r="N156">
            <v>4103.6294598481727</v>
          </cell>
          <cell r="O156">
            <v>4080.9605653916306</v>
          </cell>
          <cell r="P156">
            <v>4058.1217353291277</v>
          </cell>
          <cell r="Q156">
            <v>4034.5653031668999</v>
          </cell>
          <cell r="R156">
            <v>4014.433836152964</v>
          </cell>
          <cell r="S156">
            <v>3986.1208248823687</v>
          </cell>
          <cell r="T156">
            <v>3968.1735873195139</v>
          </cell>
          <cell r="U156">
            <v>3951.284079698657</v>
          </cell>
          <cell r="V156">
            <v>3929.8468023526057</v>
          </cell>
          <cell r="W156">
            <v>3912.1472625997471</v>
          </cell>
          <cell r="X156">
            <v>3895.9909700331978</v>
          </cell>
          <cell r="Y156">
            <v>3876.8646901856332</v>
          </cell>
          <cell r="Z156">
            <v>3858.2390825433681</v>
          </cell>
          <cell r="AA156">
            <v>3841.1137473088647</v>
          </cell>
          <cell r="AB156">
            <v>3828.4106749356943</v>
          </cell>
          <cell r="AC156">
            <v>3813.6661503980131</v>
          </cell>
          <cell r="AD156">
            <v>3799.4044220735477</v>
          </cell>
          <cell r="AE156">
            <v>3789.0552978819687</v>
          </cell>
          <cell r="AF156">
            <v>3770.1638819061754</v>
          </cell>
          <cell r="AG156">
            <v>3761.7763641259862</v>
          </cell>
          <cell r="AH156">
            <v>3743.702632943654</v>
          </cell>
          <cell r="AI156">
            <v>3734.4755540853826</v>
          </cell>
          <cell r="AJ156">
            <v>3717.8727479215663</v>
          </cell>
          <cell r="AK156">
            <v>3704.7364613891077</v>
          </cell>
          <cell r="AL156">
            <v>3691.5397142048787</v>
          </cell>
          <cell r="AM156">
            <v>3678.0128750435069</v>
          </cell>
          <cell r="AN156">
            <v>3636.2414096768694</v>
          </cell>
        </row>
        <row r="157">
          <cell r="A157" t="str">
            <v>RC3CoIGCCAvF</v>
          </cell>
          <cell r="B157" t="str">
            <v>RD</v>
          </cell>
          <cell r="C157" t="str">
            <v>Constant</v>
          </cell>
          <cell r="D157">
            <v>30</v>
          </cell>
          <cell r="E157" t="str">
            <v>Coal</v>
          </cell>
          <cell r="F157" t="str">
            <v>IGCCAvgCF</v>
          </cell>
          <cell r="G157">
            <v>4409.4166951168563</v>
          </cell>
          <cell r="H157">
            <v>4370.8432313514259</v>
          </cell>
          <cell r="I157">
            <v>4332.2697675859963</v>
          </cell>
          <cell r="J157">
            <v>4293.6963038205658</v>
          </cell>
          <cell r="K157">
            <v>4255.1228400551354</v>
          </cell>
          <cell r="L157">
            <v>4216.549376289704</v>
          </cell>
          <cell r="M157">
            <v>4142.2029236136032</v>
          </cell>
          <cell r="N157">
            <v>4103.6294598481727</v>
          </cell>
          <cell r="O157">
            <v>4080.9605653916306</v>
          </cell>
          <cell r="P157">
            <v>4058.1217353291277</v>
          </cell>
          <cell r="Q157">
            <v>4034.5653031668999</v>
          </cell>
          <cell r="R157">
            <v>4014.433836152964</v>
          </cell>
          <cell r="S157">
            <v>3986.1208248823687</v>
          </cell>
          <cell r="T157">
            <v>3968.1735873195139</v>
          </cell>
          <cell r="U157">
            <v>3951.284079698657</v>
          </cell>
          <cell r="V157">
            <v>3929.8468023526057</v>
          </cell>
          <cell r="W157">
            <v>3912.1472625997471</v>
          </cell>
          <cell r="X157">
            <v>3895.9909700331978</v>
          </cell>
          <cell r="Y157">
            <v>3876.8646901856332</v>
          </cell>
          <cell r="Z157">
            <v>3858.2390825433681</v>
          </cell>
          <cell r="AA157">
            <v>3841.1137473088647</v>
          </cell>
          <cell r="AB157">
            <v>3828.4106749356943</v>
          </cell>
          <cell r="AC157">
            <v>3813.6661503980131</v>
          </cell>
          <cell r="AD157">
            <v>3799.4044220735477</v>
          </cell>
          <cell r="AE157">
            <v>3789.0552978819687</v>
          </cell>
          <cell r="AF157">
            <v>3770.1638819061754</v>
          </cell>
          <cell r="AG157">
            <v>3761.7763641259862</v>
          </cell>
          <cell r="AH157">
            <v>3743.702632943654</v>
          </cell>
          <cell r="AI157">
            <v>3734.4755540853826</v>
          </cell>
          <cell r="AJ157">
            <v>3717.8727479215663</v>
          </cell>
          <cell r="AK157">
            <v>3704.7364613891077</v>
          </cell>
          <cell r="AL157">
            <v>3691.5397142048787</v>
          </cell>
          <cell r="AM157">
            <v>3678.0128750435069</v>
          </cell>
          <cell r="AN157">
            <v>3636.2414096768694</v>
          </cell>
        </row>
        <row r="158">
          <cell r="A158" t="str">
            <v>RL3CoIGCCHiF</v>
          </cell>
          <cell r="B158" t="str">
            <v>RD</v>
          </cell>
          <cell r="C158" t="str">
            <v>Low</v>
          </cell>
          <cell r="D158">
            <v>30</v>
          </cell>
          <cell r="E158" t="str">
            <v>Coal</v>
          </cell>
          <cell r="F158" t="str">
            <v>IGCCHighCF</v>
          </cell>
          <cell r="G158">
            <v>4409.4166951168563</v>
          </cell>
          <cell r="H158">
            <v>4370.8432313514259</v>
          </cell>
          <cell r="I158">
            <v>4332.2697675859963</v>
          </cell>
          <cell r="J158">
            <v>4293.6963038205658</v>
          </cell>
          <cell r="K158">
            <v>4255.1228400551354</v>
          </cell>
          <cell r="L158">
            <v>4216.549376289704</v>
          </cell>
          <cell r="M158">
            <v>4142.2029236136032</v>
          </cell>
          <cell r="N158">
            <v>4103.6294598481727</v>
          </cell>
          <cell r="O158">
            <v>4080.9605653916306</v>
          </cell>
          <cell r="P158">
            <v>4058.1217353291277</v>
          </cell>
          <cell r="Q158">
            <v>4034.5653031668999</v>
          </cell>
          <cell r="R158">
            <v>4014.433836152964</v>
          </cell>
          <cell r="S158">
            <v>3986.1208248823687</v>
          </cell>
          <cell r="T158">
            <v>3968.1735873195139</v>
          </cell>
          <cell r="U158">
            <v>3951.284079698657</v>
          </cell>
          <cell r="V158">
            <v>3929.8468023526057</v>
          </cell>
          <cell r="W158">
            <v>3912.1472625997471</v>
          </cell>
          <cell r="X158">
            <v>3895.9909700331978</v>
          </cell>
          <cell r="Y158">
            <v>3876.8646901856332</v>
          </cell>
          <cell r="Z158">
            <v>3858.2390825433681</v>
          </cell>
          <cell r="AA158">
            <v>3841.1137473088647</v>
          </cell>
          <cell r="AB158">
            <v>3828.4106749356943</v>
          </cell>
          <cell r="AC158">
            <v>3813.6661503980131</v>
          </cell>
          <cell r="AD158">
            <v>3799.4044220735477</v>
          </cell>
          <cell r="AE158">
            <v>3789.0552978819687</v>
          </cell>
          <cell r="AF158">
            <v>3770.1638819061754</v>
          </cell>
          <cell r="AG158">
            <v>3761.7763641259862</v>
          </cell>
          <cell r="AH158">
            <v>3743.702632943654</v>
          </cell>
          <cell r="AI158">
            <v>3734.4755540853826</v>
          </cell>
          <cell r="AJ158">
            <v>3717.8727479215663</v>
          </cell>
          <cell r="AK158">
            <v>3704.7364613891077</v>
          </cell>
          <cell r="AL158">
            <v>3691.5397142048787</v>
          </cell>
          <cell r="AM158">
            <v>3678.0128750435069</v>
          </cell>
          <cell r="AN158">
            <v>3636.2414096768694</v>
          </cell>
        </row>
        <row r="159">
          <cell r="A159" t="str">
            <v>RM3CoIGCCHiF</v>
          </cell>
          <cell r="B159" t="str">
            <v>RD</v>
          </cell>
          <cell r="C159" t="str">
            <v>Mid</v>
          </cell>
          <cell r="D159">
            <v>30</v>
          </cell>
          <cell r="E159" t="str">
            <v>Coal</v>
          </cell>
          <cell r="F159" t="str">
            <v>IGCCHighCF</v>
          </cell>
          <cell r="G159">
            <v>4409.4166951168563</v>
          </cell>
          <cell r="H159">
            <v>4370.8432313514259</v>
          </cell>
          <cell r="I159">
            <v>4332.2697675859963</v>
          </cell>
          <cell r="J159">
            <v>4293.6963038205658</v>
          </cell>
          <cell r="K159">
            <v>4255.1228400551354</v>
          </cell>
          <cell r="L159">
            <v>4216.549376289704</v>
          </cell>
          <cell r="M159">
            <v>4142.2029236136032</v>
          </cell>
          <cell r="N159">
            <v>4103.6294598481727</v>
          </cell>
          <cell r="O159">
            <v>4080.9605653916306</v>
          </cell>
          <cell r="P159">
            <v>4058.1217353291277</v>
          </cell>
          <cell r="Q159">
            <v>4034.5653031668999</v>
          </cell>
          <cell r="R159">
            <v>4014.433836152964</v>
          </cell>
          <cell r="S159">
            <v>3986.1208248823687</v>
          </cell>
          <cell r="T159">
            <v>3968.1735873195139</v>
          </cell>
          <cell r="U159">
            <v>3951.284079698657</v>
          </cell>
          <cell r="V159">
            <v>3929.8468023526057</v>
          </cell>
          <cell r="W159">
            <v>3912.1472625997471</v>
          </cell>
          <cell r="X159">
            <v>3895.9909700331978</v>
          </cell>
          <cell r="Y159">
            <v>3876.8646901856332</v>
          </cell>
          <cell r="Z159">
            <v>3858.2390825433681</v>
          </cell>
          <cell r="AA159">
            <v>3841.1137473088647</v>
          </cell>
          <cell r="AB159">
            <v>3828.4106749356943</v>
          </cell>
          <cell r="AC159">
            <v>3813.6661503980131</v>
          </cell>
          <cell r="AD159">
            <v>3799.4044220735477</v>
          </cell>
          <cell r="AE159">
            <v>3789.0552978819687</v>
          </cell>
          <cell r="AF159">
            <v>3770.1638819061754</v>
          </cell>
          <cell r="AG159">
            <v>3761.7763641259862</v>
          </cell>
          <cell r="AH159">
            <v>3743.702632943654</v>
          </cell>
          <cell r="AI159">
            <v>3734.4755540853826</v>
          </cell>
          <cell r="AJ159">
            <v>3717.8727479215663</v>
          </cell>
          <cell r="AK159">
            <v>3704.7364613891077</v>
          </cell>
          <cell r="AL159">
            <v>3691.5397142048787</v>
          </cell>
          <cell r="AM159">
            <v>3678.0128750435069</v>
          </cell>
          <cell r="AN159">
            <v>3636.2414096768694</v>
          </cell>
        </row>
        <row r="160">
          <cell r="A160" t="str">
            <v>RC3CoIGCCHiF</v>
          </cell>
          <cell r="B160" t="str">
            <v>RD</v>
          </cell>
          <cell r="C160" t="str">
            <v>Constant</v>
          </cell>
          <cell r="D160">
            <v>30</v>
          </cell>
          <cell r="E160" t="str">
            <v>Coal</v>
          </cell>
          <cell r="F160" t="str">
            <v>IGCCHighCF</v>
          </cell>
          <cell r="G160">
            <v>4409.4166951168563</v>
          </cell>
          <cell r="H160">
            <v>4370.8432313514259</v>
          </cell>
          <cell r="I160">
            <v>4332.2697675859963</v>
          </cell>
          <cell r="J160">
            <v>4293.6963038205658</v>
          </cell>
          <cell r="K160">
            <v>4255.1228400551354</v>
          </cell>
          <cell r="L160">
            <v>4216.549376289704</v>
          </cell>
          <cell r="M160">
            <v>4142.2029236136032</v>
          </cell>
          <cell r="N160">
            <v>4103.6294598481727</v>
          </cell>
          <cell r="O160">
            <v>4080.9605653916306</v>
          </cell>
          <cell r="P160">
            <v>4058.1217353291277</v>
          </cell>
          <cell r="Q160">
            <v>4034.5653031668999</v>
          </cell>
          <cell r="R160">
            <v>4014.433836152964</v>
          </cell>
          <cell r="S160">
            <v>3986.1208248823687</v>
          </cell>
          <cell r="T160">
            <v>3968.1735873195139</v>
          </cell>
          <cell r="U160">
            <v>3951.284079698657</v>
          </cell>
          <cell r="V160">
            <v>3929.8468023526057</v>
          </cell>
          <cell r="W160">
            <v>3912.1472625997471</v>
          </cell>
          <cell r="X160">
            <v>3895.9909700331978</v>
          </cell>
          <cell r="Y160">
            <v>3876.8646901856332</v>
          </cell>
          <cell r="Z160">
            <v>3858.2390825433681</v>
          </cell>
          <cell r="AA160">
            <v>3841.1137473088647</v>
          </cell>
          <cell r="AB160">
            <v>3828.4106749356943</v>
          </cell>
          <cell r="AC160">
            <v>3813.6661503980131</v>
          </cell>
          <cell r="AD160">
            <v>3799.4044220735477</v>
          </cell>
          <cell r="AE160">
            <v>3789.0552978819687</v>
          </cell>
          <cell r="AF160">
            <v>3770.1638819061754</v>
          </cell>
          <cell r="AG160">
            <v>3761.7763641259862</v>
          </cell>
          <cell r="AH160">
            <v>3743.702632943654</v>
          </cell>
          <cell r="AI160">
            <v>3734.4755540853826</v>
          </cell>
          <cell r="AJ160">
            <v>3717.8727479215663</v>
          </cell>
          <cell r="AK160">
            <v>3704.7364613891077</v>
          </cell>
          <cell r="AL160">
            <v>3691.5397142048787</v>
          </cell>
          <cell r="AM160">
            <v>3678.0128750435069</v>
          </cell>
          <cell r="AN160">
            <v>3636.2414096768694</v>
          </cell>
        </row>
        <row r="161">
          <cell r="A161" t="str">
            <v>RL3CoCCS30AF</v>
          </cell>
          <cell r="B161" t="str">
            <v>RD</v>
          </cell>
          <cell r="C161" t="str">
            <v>Low</v>
          </cell>
          <cell r="D161">
            <v>30</v>
          </cell>
          <cell r="E161" t="str">
            <v>Coal</v>
          </cell>
          <cell r="F161" t="str">
            <v>CCS30AvgCF</v>
          </cell>
          <cell r="G161">
            <v>5632.6360825055963</v>
          </cell>
          <cell r="H161">
            <v>5596.6653850812572</v>
          </cell>
          <cell r="I161">
            <v>5560.6946876569191</v>
          </cell>
          <cell r="J161">
            <v>5524.7239902325819</v>
          </cell>
          <cell r="K161">
            <v>5488.7532928082437</v>
          </cell>
          <cell r="L161">
            <v>5452.7825953839056</v>
          </cell>
          <cell r="M161">
            <v>5416.8118979595683</v>
          </cell>
          <cell r="N161">
            <v>5383.420235517201</v>
          </cell>
          <cell r="O161">
            <v>5372.2065665959844</v>
          </cell>
          <cell r="P161">
            <v>5358.8483647986013</v>
          </cell>
          <cell r="Q161">
            <v>5342.6683842837429</v>
          </cell>
          <cell r="R161">
            <v>5320.9405411813777</v>
          </cell>
          <cell r="S161">
            <v>5288.1975814463331</v>
          </cell>
          <cell r="T161">
            <v>5264.0643639134087</v>
          </cell>
          <cell r="U161">
            <v>5240.0721470898525</v>
          </cell>
          <cell r="V161">
            <v>5213.2146935918554</v>
          </cell>
          <cell r="W161">
            <v>5188.5449164309975</v>
          </cell>
          <cell r="X161">
            <v>5167.9540202030385</v>
          </cell>
          <cell r="Y161">
            <v>5140.8587615046808</v>
          </cell>
          <cell r="Z161">
            <v>5115.9650063350955</v>
          </cell>
          <cell r="AA161">
            <v>5089.8454404882732</v>
          </cell>
          <cell r="AB161">
            <v>5066.5268297287357</v>
          </cell>
          <cell r="AC161">
            <v>5040.509687682149</v>
          </cell>
          <cell r="AD161">
            <v>5015.1320380415837</v>
          </cell>
          <cell r="AE161">
            <v>4994.9141228250855</v>
          </cell>
          <cell r="AF161">
            <v>4963.4394690384088</v>
          </cell>
          <cell r="AG161">
            <v>4945.7927534126593</v>
          </cell>
          <cell r="AH161">
            <v>4915.4112208465913</v>
          </cell>
          <cell r="AI161">
            <v>4896.6445203607827</v>
          </cell>
          <cell r="AJ161">
            <v>4868.203374878768</v>
          </cell>
          <cell r="AK161">
            <v>4844.306182175661</v>
          </cell>
          <cell r="AL161">
            <v>4820.3290958843236</v>
          </cell>
          <cell r="AM161">
            <v>4795.9197466754413</v>
          </cell>
          <cell r="AN161">
            <v>4734.7330998890011</v>
          </cell>
        </row>
        <row r="162">
          <cell r="A162" t="str">
            <v>RM3CoCCS30AF</v>
          </cell>
          <cell r="B162" t="str">
            <v>RD</v>
          </cell>
          <cell r="C162" t="str">
            <v>Mid</v>
          </cell>
          <cell r="D162">
            <v>30</v>
          </cell>
          <cell r="E162" t="str">
            <v>Coal</v>
          </cell>
          <cell r="F162" t="str">
            <v>CCS30AvgCF</v>
          </cell>
          <cell r="G162">
            <v>5632.6360825055963</v>
          </cell>
          <cell r="H162">
            <v>5596.6653850812572</v>
          </cell>
          <cell r="I162">
            <v>5560.6946876569191</v>
          </cell>
          <cell r="J162">
            <v>5524.7239902325819</v>
          </cell>
          <cell r="K162">
            <v>5488.7532928082437</v>
          </cell>
          <cell r="L162">
            <v>5452.7825953839056</v>
          </cell>
          <cell r="M162">
            <v>5416.8118979595683</v>
          </cell>
          <cell r="N162">
            <v>5383.420235517201</v>
          </cell>
          <cell r="O162">
            <v>5372.2065665959844</v>
          </cell>
          <cell r="P162">
            <v>5358.8483647986013</v>
          </cell>
          <cell r="Q162">
            <v>5342.6683842837429</v>
          </cell>
          <cell r="R162">
            <v>5320.9405411813777</v>
          </cell>
          <cell r="S162">
            <v>5288.1975814463331</v>
          </cell>
          <cell r="T162">
            <v>5264.0643639134087</v>
          </cell>
          <cell r="U162">
            <v>5240.0721470898525</v>
          </cell>
          <cell r="V162">
            <v>5213.2146935918554</v>
          </cell>
          <cell r="W162">
            <v>5188.5449164309975</v>
          </cell>
          <cell r="X162">
            <v>5167.9540202030385</v>
          </cell>
          <cell r="Y162">
            <v>5140.8587615046808</v>
          </cell>
          <cell r="Z162">
            <v>5115.9650063350955</v>
          </cell>
          <cell r="AA162">
            <v>5089.8454404882732</v>
          </cell>
          <cell r="AB162">
            <v>5066.5268297287357</v>
          </cell>
          <cell r="AC162">
            <v>5040.509687682149</v>
          </cell>
          <cell r="AD162">
            <v>5015.1320380415837</v>
          </cell>
          <cell r="AE162">
            <v>4994.9141228250855</v>
          </cell>
          <cell r="AF162">
            <v>4963.4394690384088</v>
          </cell>
          <cell r="AG162">
            <v>4945.7927534126593</v>
          </cell>
          <cell r="AH162">
            <v>4915.4112208465913</v>
          </cell>
          <cell r="AI162">
            <v>4896.6445203607827</v>
          </cell>
          <cell r="AJ162">
            <v>4868.203374878768</v>
          </cell>
          <cell r="AK162">
            <v>4844.306182175661</v>
          </cell>
          <cell r="AL162">
            <v>4820.3290958843236</v>
          </cell>
          <cell r="AM162">
            <v>4795.9197466754413</v>
          </cell>
          <cell r="AN162">
            <v>4734.7330998890011</v>
          </cell>
        </row>
        <row r="163">
          <cell r="A163" t="str">
            <v>RC3CoCCS30AF</v>
          </cell>
          <cell r="B163" t="str">
            <v>RD</v>
          </cell>
          <cell r="C163" t="str">
            <v>Constant</v>
          </cell>
          <cell r="D163">
            <v>30</v>
          </cell>
          <cell r="E163" t="str">
            <v>Coal</v>
          </cell>
          <cell r="F163" t="str">
            <v>CCS30AvgCF</v>
          </cell>
          <cell r="G163">
            <v>5632.6360825055963</v>
          </cell>
          <cell r="H163">
            <v>5596.6653850812572</v>
          </cell>
          <cell r="I163">
            <v>5560.6946876569191</v>
          </cell>
          <cell r="J163">
            <v>5524.7239902325819</v>
          </cell>
          <cell r="K163">
            <v>5488.7532928082437</v>
          </cell>
          <cell r="L163">
            <v>5452.7825953839056</v>
          </cell>
          <cell r="M163">
            <v>5416.8118979595683</v>
          </cell>
          <cell r="N163">
            <v>5383.420235517201</v>
          </cell>
          <cell r="O163">
            <v>5372.2065665959844</v>
          </cell>
          <cell r="P163">
            <v>5358.8483647986013</v>
          </cell>
          <cell r="Q163">
            <v>5342.6683842837429</v>
          </cell>
          <cell r="R163">
            <v>5320.9405411813777</v>
          </cell>
          <cell r="S163">
            <v>5288.1975814463331</v>
          </cell>
          <cell r="T163">
            <v>5264.0643639134087</v>
          </cell>
          <cell r="U163">
            <v>5240.0721470898525</v>
          </cell>
          <cell r="V163">
            <v>5213.2146935918554</v>
          </cell>
          <cell r="W163">
            <v>5188.5449164309975</v>
          </cell>
          <cell r="X163">
            <v>5167.9540202030385</v>
          </cell>
          <cell r="Y163">
            <v>5140.8587615046808</v>
          </cell>
          <cell r="Z163">
            <v>5115.9650063350955</v>
          </cell>
          <cell r="AA163">
            <v>5089.8454404882732</v>
          </cell>
          <cell r="AB163">
            <v>5066.5268297287357</v>
          </cell>
          <cell r="AC163">
            <v>5040.509687682149</v>
          </cell>
          <cell r="AD163">
            <v>5015.1320380415837</v>
          </cell>
          <cell r="AE163">
            <v>4994.9141228250855</v>
          </cell>
          <cell r="AF163">
            <v>4963.4394690384088</v>
          </cell>
          <cell r="AG163">
            <v>4945.7927534126593</v>
          </cell>
          <cell r="AH163">
            <v>4915.4112208465913</v>
          </cell>
          <cell r="AI163">
            <v>4896.6445203607827</v>
          </cell>
          <cell r="AJ163">
            <v>4868.203374878768</v>
          </cell>
          <cell r="AK163">
            <v>4844.306182175661</v>
          </cell>
          <cell r="AL163">
            <v>4820.3290958843236</v>
          </cell>
          <cell r="AM163">
            <v>4795.9197466754413</v>
          </cell>
          <cell r="AN163">
            <v>4734.7330998890011</v>
          </cell>
        </row>
        <row r="164">
          <cell r="A164" t="str">
            <v>RL3CoCCS90AF</v>
          </cell>
          <cell r="B164" t="str">
            <v>RD</v>
          </cell>
          <cell r="C164" t="str">
            <v>Low</v>
          </cell>
          <cell r="D164">
            <v>30</v>
          </cell>
          <cell r="E164" t="str">
            <v>Coal</v>
          </cell>
          <cell r="F164" t="str">
            <v>CCS90AvgCF</v>
          </cell>
          <cell r="G164">
            <v>6228.8973334853417</v>
          </cell>
          <cell r="H164">
            <v>6189.1189313630166</v>
          </cell>
          <cell r="I164">
            <v>6149.3405292406933</v>
          </cell>
          <cell r="J164">
            <v>6109.5621271183691</v>
          </cell>
          <cell r="K164">
            <v>6069.7837249960439</v>
          </cell>
          <cell r="L164">
            <v>6030.0053228737206</v>
          </cell>
          <cell r="M164">
            <v>5990.2269207513955</v>
          </cell>
          <cell r="N164">
            <v>5953.3009311908791</v>
          </cell>
          <cell r="O164">
            <v>5940.9001622316673</v>
          </cell>
          <cell r="P164">
            <v>5926.1269529439278</v>
          </cell>
          <cell r="Q164">
            <v>5908.2346481044287</v>
          </cell>
          <cell r="R164">
            <v>5884.207298791187</v>
          </cell>
          <cell r="S164">
            <v>5847.9985043245706</v>
          </cell>
          <cell r="T164">
            <v>5821.3100158753678</v>
          </cell>
          <cell r="U164">
            <v>5794.7784253636719</v>
          </cell>
          <cell r="V164">
            <v>5765.077279585812</v>
          </cell>
          <cell r="W164">
            <v>5737.7957457180255</v>
          </cell>
          <cell r="X164">
            <v>5715.0253691123216</v>
          </cell>
          <cell r="Y164">
            <v>5685.061586688912</v>
          </cell>
          <cell r="Z164">
            <v>5657.5324239815372</v>
          </cell>
          <cell r="AA164">
            <v>5628.6485033273539</v>
          </cell>
          <cell r="AB164">
            <v>5602.8617247576112</v>
          </cell>
          <cell r="AC164">
            <v>5574.0898559658872</v>
          </cell>
          <cell r="AD164">
            <v>5546.0259174855855</v>
          </cell>
          <cell r="AE164">
            <v>5523.6684617063156</v>
          </cell>
          <cell r="AF164">
            <v>5488.8617842140511</v>
          </cell>
          <cell r="AG164">
            <v>5469.3469863352429</v>
          </cell>
          <cell r="AH164">
            <v>5435.7486730549736</v>
          </cell>
          <cell r="AI164">
            <v>5414.995793028349</v>
          </cell>
          <cell r="AJ164">
            <v>5383.5437067320372</v>
          </cell>
          <cell r="AK164">
            <v>5357.1174504651362</v>
          </cell>
          <cell r="AL164">
            <v>5330.6014341581567</v>
          </cell>
          <cell r="AM164">
            <v>5303.6083854141061</v>
          </cell>
          <cell r="AN164">
            <v>5235.9448026240761</v>
          </cell>
        </row>
        <row r="165">
          <cell r="A165" t="str">
            <v>RM3CoCCS90AF</v>
          </cell>
          <cell r="B165" t="str">
            <v>RD</v>
          </cell>
          <cell r="C165" t="str">
            <v>Mid</v>
          </cell>
          <cell r="D165">
            <v>30</v>
          </cell>
          <cell r="E165" t="str">
            <v>Coal</v>
          </cell>
          <cell r="F165" t="str">
            <v>CCS90AvgCF</v>
          </cell>
          <cell r="G165">
            <v>6228.8973334853417</v>
          </cell>
          <cell r="H165">
            <v>6189.1189313630166</v>
          </cell>
          <cell r="I165">
            <v>6149.3405292406933</v>
          </cell>
          <cell r="J165">
            <v>6109.5621271183691</v>
          </cell>
          <cell r="K165">
            <v>6069.7837249960439</v>
          </cell>
          <cell r="L165">
            <v>6030.0053228737206</v>
          </cell>
          <cell r="M165">
            <v>5990.2269207513955</v>
          </cell>
          <cell r="N165">
            <v>5953.3009311908791</v>
          </cell>
          <cell r="O165">
            <v>5940.9001622316673</v>
          </cell>
          <cell r="P165">
            <v>5926.1269529439278</v>
          </cell>
          <cell r="Q165">
            <v>5908.2346481044287</v>
          </cell>
          <cell r="R165">
            <v>5884.207298791187</v>
          </cell>
          <cell r="S165">
            <v>5847.9985043245706</v>
          </cell>
          <cell r="T165">
            <v>5821.3100158753678</v>
          </cell>
          <cell r="U165">
            <v>5794.7784253636719</v>
          </cell>
          <cell r="V165">
            <v>5765.077279585812</v>
          </cell>
          <cell r="W165">
            <v>5737.7957457180255</v>
          </cell>
          <cell r="X165">
            <v>5715.0253691123216</v>
          </cell>
          <cell r="Y165">
            <v>5685.061586688912</v>
          </cell>
          <cell r="Z165">
            <v>5657.5324239815372</v>
          </cell>
          <cell r="AA165">
            <v>5628.6485033273539</v>
          </cell>
          <cell r="AB165">
            <v>5602.8617247576112</v>
          </cell>
          <cell r="AC165">
            <v>5574.0898559658872</v>
          </cell>
          <cell r="AD165">
            <v>5546.0259174855855</v>
          </cell>
          <cell r="AE165">
            <v>5523.6684617063156</v>
          </cell>
          <cell r="AF165">
            <v>5488.8617842140511</v>
          </cell>
          <cell r="AG165">
            <v>5469.3469863352429</v>
          </cell>
          <cell r="AH165">
            <v>5435.7486730549736</v>
          </cell>
          <cell r="AI165">
            <v>5414.995793028349</v>
          </cell>
          <cell r="AJ165">
            <v>5383.5437067320372</v>
          </cell>
          <cell r="AK165">
            <v>5357.1174504651362</v>
          </cell>
          <cell r="AL165">
            <v>5330.6014341581567</v>
          </cell>
          <cell r="AM165">
            <v>5303.6083854141061</v>
          </cell>
          <cell r="AN165">
            <v>5235.9448026240761</v>
          </cell>
        </row>
        <row r="166">
          <cell r="A166" t="str">
            <v>RC3CoCCS90AF</v>
          </cell>
          <cell r="B166" t="str">
            <v>RD</v>
          </cell>
          <cell r="C166" t="str">
            <v>Constant</v>
          </cell>
          <cell r="D166">
            <v>30</v>
          </cell>
          <cell r="E166" t="str">
            <v>Coal</v>
          </cell>
          <cell r="F166" t="str">
            <v>CCS90AvgCF</v>
          </cell>
          <cell r="G166">
            <v>6228.8973334853417</v>
          </cell>
          <cell r="H166">
            <v>6189.1189313630166</v>
          </cell>
          <cell r="I166">
            <v>6149.3405292406933</v>
          </cell>
          <cell r="J166">
            <v>6109.5621271183691</v>
          </cell>
          <cell r="K166">
            <v>6069.7837249960439</v>
          </cell>
          <cell r="L166">
            <v>6030.0053228737206</v>
          </cell>
          <cell r="M166">
            <v>5990.2269207513955</v>
          </cell>
          <cell r="N166">
            <v>5953.3009311908791</v>
          </cell>
          <cell r="O166">
            <v>5940.9001622316673</v>
          </cell>
          <cell r="P166">
            <v>5926.1269529439278</v>
          </cell>
          <cell r="Q166">
            <v>5908.2346481044287</v>
          </cell>
          <cell r="R166">
            <v>5884.207298791187</v>
          </cell>
          <cell r="S166">
            <v>5847.9985043245706</v>
          </cell>
          <cell r="T166">
            <v>5821.3100158753678</v>
          </cell>
          <cell r="U166">
            <v>5794.7784253636719</v>
          </cell>
          <cell r="V166">
            <v>5765.077279585812</v>
          </cell>
          <cell r="W166">
            <v>5737.7957457180255</v>
          </cell>
          <cell r="X166">
            <v>5715.0253691123216</v>
          </cell>
          <cell r="Y166">
            <v>5685.061586688912</v>
          </cell>
          <cell r="Z166">
            <v>5657.5324239815372</v>
          </cell>
          <cell r="AA166">
            <v>5628.6485033273539</v>
          </cell>
          <cell r="AB166">
            <v>5602.8617247576112</v>
          </cell>
          <cell r="AC166">
            <v>5574.0898559658872</v>
          </cell>
          <cell r="AD166">
            <v>5546.0259174855855</v>
          </cell>
          <cell r="AE166">
            <v>5523.6684617063156</v>
          </cell>
          <cell r="AF166">
            <v>5488.8617842140511</v>
          </cell>
          <cell r="AG166">
            <v>5469.3469863352429</v>
          </cell>
          <cell r="AH166">
            <v>5435.7486730549736</v>
          </cell>
          <cell r="AI166">
            <v>5414.995793028349</v>
          </cell>
          <cell r="AJ166">
            <v>5383.5437067320372</v>
          </cell>
          <cell r="AK166">
            <v>5357.1174504651362</v>
          </cell>
          <cell r="AL166">
            <v>5330.6014341581567</v>
          </cell>
          <cell r="AM166">
            <v>5303.6083854141061</v>
          </cell>
          <cell r="AN166">
            <v>5235.9448026240761</v>
          </cell>
        </row>
        <row r="167">
          <cell r="A167" t="str">
            <v>RL3CoCCS30HF</v>
          </cell>
          <cell r="B167" t="str">
            <v>RD</v>
          </cell>
          <cell r="C167" t="str">
            <v>Low</v>
          </cell>
          <cell r="D167">
            <v>30</v>
          </cell>
          <cell r="E167" t="str">
            <v>Coal</v>
          </cell>
          <cell r="F167" t="str">
            <v>CCS30HighCF</v>
          </cell>
          <cell r="G167">
            <v>5632.6360825055963</v>
          </cell>
          <cell r="H167">
            <v>5596.6653850812572</v>
          </cell>
          <cell r="I167">
            <v>5560.6946876569191</v>
          </cell>
          <cell r="J167">
            <v>5524.7239902325819</v>
          </cell>
          <cell r="K167">
            <v>5488.7532928082437</v>
          </cell>
          <cell r="L167">
            <v>5452.7825953839056</v>
          </cell>
          <cell r="M167">
            <v>5416.8118979595683</v>
          </cell>
          <cell r="N167">
            <v>5383.420235517201</v>
          </cell>
          <cell r="O167">
            <v>5372.2065665959844</v>
          </cell>
          <cell r="P167">
            <v>5358.8483647986013</v>
          </cell>
          <cell r="Q167">
            <v>5342.6683842837429</v>
          </cell>
          <cell r="R167">
            <v>5320.9405411813777</v>
          </cell>
          <cell r="S167">
            <v>5288.1975814463331</v>
          </cell>
          <cell r="T167">
            <v>5264.0643639134087</v>
          </cell>
          <cell r="U167">
            <v>5240.0721470898525</v>
          </cell>
          <cell r="V167">
            <v>5213.2146935918554</v>
          </cell>
          <cell r="W167">
            <v>5188.5449164309975</v>
          </cell>
          <cell r="X167">
            <v>5167.9540202030385</v>
          </cell>
          <cell r="Y167">
            <v>5140.8587615046808</v>
          </cell>
          <cell r="Z167">
            <v>5115.9650063350955</v>
          </cell>
          <cell r="AA167">
            <v>5089.8454404882732</v>
          </cell>
          <cell r="AB167">
            <v>5066.5268297287357</v>
          </cell>
          <cell r="AC167">
            <v>5040.509687682149</v>
          </cell>
          <cell r="AD167">
            <v>5015.1320380415837</v>
          </cell>
          <cell r="AE167">
            <v>4994.9141228250855</v>
          </cell>
          <cell r="AF167">
            <v>4963.4394690384088</v>
          </cell>
          <cell r="AG167">
            <v>4945.7927534126593</v>
          </cell>
          <cell r="AH167">
            <v>4915.4112208465913</v>
          </cell>
          <cell r="AI167">
            <v>4896.6445203607827</v>
          </cell>
          <cell r="AJ167">
            <v>4868.203374878768</v>
          </cell>
          <cell r="AK167">
            <v>4844.306182175661</v>
          </cell>
          <cell r="AL167">
            <v>4820.3290958843236</v>
          </cell>
          <cell r="AM167">
            <v>4795.9197466754413</v>
          </cell>
          <cell r="AN167">
            <v>4734.7330998890011</v>
          </cell>
        </row>
        <row r="168">
          <cell r="A168" t="str">
            <v>RM3CoCCS30HF</v>
          </cell>
          <cell r="B168" t="str">
            <v>RD</v>
          </cell>
          <cell r="C168" t="str">
            <v>Mid</v>
          </cell>
          <cell r="D168">
            <v>30</v>
          </cell>
          <cell r="E168" t="str">
            <v>Coal</v>
          </cell>
          <cell r="F168" t="str">
            <v>CCS30HighCF</v>
          </cell>
          <cell r="G168">
            <v>5632.6360825055963</v>
          </cell>
          <cell r="H168">
            <v>5596.6653850812572</v>
          </cell>
          <cell r="I168">
            <v>5560.6946876569191</v>
          </cell>
          <cell r="J168">
            <v>5524.7239902325819</v>
          </cell>
          <cell r="K168">
            <v>5488.7532928082437</v>
          </cell>
          <cell r="L168">
            <v>5452.7825953839056</v>
          </cell>
          <cell r="M168">
            <v>5416.8118979595683</v>
          </cell>
          <cell r="N168">
            <v>5383.420235517201</v>
          </cell>
          <cell r="O168">
            <v>5372.2065665959844</v>
          </cell>
          <cell r="P168">
            <v>5358.8483647986013</v>
          </cell>
          <cell r="Q168">
            <v>5342.6683842837429</v>
          </cell>
          <cell r="R168">
            <v>5320.9405411813777</v>
          </cell>
          <cell r="S168">
            <v>5288.1975814463331</v>
          </cell>
          <cell r="T168">
            <v>5264.0643639134087</v>
          </cell>
          <cell r="U168">
            <v>5240.0721470898525</v>
          </cell>
          <cell r="V168">
            <v>5213.2146935918554</v>
          </cell>
          <cell r="W168">
            <v>5188.5449164309975</v>
          </cell>
          <cell r="X168">
            <v>5167.9540202030385</v>
          </cell>
          <cell r="Y168">
            <v>5140.8587615046808</v>
          </cell>
          <cell r="Z168">
            <v>5115.9650063350955</v>
          </cell>
          <cell r="AA168">
            <v>5089.8454404882732</v>
          </cell>
          <cell r="AB168">
            <v>5066.5268297287357</v>
          </cell>
          <cell r="AC168">
            <v>5040.509687682149</v>
          </cell>
          <cell r="AD168">
            <v>5015.1320380415837</v>
          </cell>
          <cell r="AE168">
            <v>4994.9141228250855</v>
          </cell>
          <cell r="AF168">
            <v>4963.4394690384088</v>
          </cell>
          <cell r="AG168">
            <v>4945.7927534126593</v>
          </cell>
          <cell r="AH168">
            <v>4915.4112208465913</v>
          </cell>
          <cell r="AI168">
            <v>4896.6445203607827</v>
          </cell>
          <cell r="AJ168">
            <v>4868.203374878768</v>
          </cell>
          <cell r="AK168">
            <v>4844.306182175661</v>
          </cell>
          <cell r="AL168">
            <v>4820.3290958843236</v>
          </cell>
          <cell r="AM168">
            <v>4795.9197466754413</v>
          </cell>
          <cell r="AN168">
            <v>4734.7330998890011</v>
          </cell>
        </row>
        <row r="169">
          <cell r="A169" t="str">
            <v>RC3CoCCS30HF</v>
          </cell>
          <cell r="B169" t="str">
            <v>RD</v>
          </cell>
          <cell r="C169" t="str">
            <v>Constant</v>
          </cell>
          <cell r="D169">
            <v>30</v>
          </cell>
          <cell r="E169" t="str">
            <v>Coal</v>
          </cell>
          <cell r="F169" t="str">
            <v>CCS30HighCF</v>
          </cell>
          <cell r="G169">
            <v>5632.6360825055963</v>
          </cell>
          <cell r="H169">
            <v>5596.6653850812572</v>
          </cell>
          <cell r="I169">
            <v>5560.6946876569191</v>
          </cell>
          <cell r="J169">
            <v>5524.7239902325819</v>
          </cell>
          <cell r="K169">
            <v>5488.7532928082437</v>
          </cell>
          <cell r="L169">
            <v>5452.7825953839056</v>
          </cell>
          <cell r="M169">
            <v>5416.8118979595683</v>
          </cell>
          <cell r="N169">
            <v>5383.420235517201</v>
          </cell>
          <cell r="O169">
            <v>5372.2065665959844</v>
          </cell>
          <cell r="P169">
            <v>5358.8483647986013</v>
          </cell>
          <cell r="Q169">
            <v>5342.6683842837429</v>
          </cell>
          <cell r="R169">
            <v>5320.9405411813777</v>
          </cell>
          <cell r="S169">
            <v>5288.1975814463331</v>
          </cell>
          <cell r="T169">
            <v>5264.0643639134087</v>
          </cell>
          <cell r="U169">
            <v>5240.0721470898525</v>
          </cell>
          <cell r="V169">
            <v>5213.2146935918554</v>
          </cell>
          <cell r="W169">
            <v>5188.5449164309975</v>
          </cell>
          <cell r="X169">
            <v>5167.9540202030385</v>
          </cell>
          <cell r="Y169">
            <v>5140.8587615046808</v>
          </cell>
          <cell r="Z169">
            <v>5115.9650063350955</v>
          </cell>
          <cell r="AA169">
            <v>5089.8454404882732</v>
          </cell>
          <cell r="AB169">
            <v>5066.5268297287357</v>
          </cell>
          <cell r="AC169">
            <v>5040.509687682149</v>
          </cell>
          <cell r="AD169">
            <v>5015.1320380415837</v>
          </cell>
          <cell r="AE169">
            <v>4994.9141228250855</v>
          </cell>
          <cell r="AF169">
            <v>4963.4394690384088</v>
          </cell>
          <cell r="AG169">
            <v>4945.7927534126593</v>
          </cell>
          <cell r="AH169">
            <v>4915.4112208465913</v>
          </cell>
          <cell r="AI169">
            <v>4896.6445203607827</v>
          </cell>
          <cell r="AJ169">
            <v>4868.203374878768</v>
          </cell>
          <cell r="AK169">
            <v>4844.306182175661</v>
          </cell>
          <cell r="AL169">
            <v>4820.3290958843236</v>
          </cell>
          <cell r="AM169">
            <v>4795.9197466754413</v>
          </cell>
          <cell r="AN169">
            <v>4734.7330998890011</v>
          </cell>
        </row>
        <row r="170">
          <cell r="A170" t="str">
            <v>RL3CoCCS90HF</v>
          </cell>
          <cell r="B170" t="str">
            <v>RD</v>
          </cell>
          <cell r="C170" t="str">
            <v>Low</v>
          </cell>
          <cell r="D170">
            <v>30</v>
          </cell>
          <cell r="E170" t="str">
            <v>Coal</v>
          </cell>
          <cell r="F170" t="str">
            <v>CCS90HighCF</v>
          </cell>
          <cell r="G170">
            <v>6228.8973334853417</v>
          </cell>
          <cell r="H170">
            <v>6189.1189313630166</v>
          </cell>
          <cell r="I170">
            <v>6149.3405292406933</v>
          </cell>
          <cell r="J170">
            <v>6109.5621271183691</v>
          </cell>
          <cell r="K170">
            <v>6069.7837249960439</v>
          </cell>
          <cell r="L170">
            <v>6030.0053228737206</v>
          </cell>
          <cell r="M170">
            <v>5990.2269207513955</v>
          </cell>
          <cell r="N170">
            <v>5953.3009311908791</v>
          </cell>
          <cell r="O170">
            <v>5940.9001622316673</v>
          </cell>
          <cell r="P170">
            <v>5926.1269529439278</v>
          </cell>
          <cell r="Q170">
            <v>5908.2346481044287</v>
          </cell>
          <cell r="R170">
            <v>5884.207298791187</v>
          </cell>
          <cell r="S170">
            <v>5847.9985043245706</v>
          </cell>
          <cell r="T170">
            <v>5821.3100158753678</v>
          </cell>
          <cell r="U170">
            <v>5794.7784253636719</v>
          </cell>
          <cell r="V170">
            <v>5765.077279585812</v>
          </cell>
          <cell r="W170">
            <v>5737.7957457180255</v>
          </cell>
          <cell r="X170">
            <v>5715.0253691123216</v>
          </cell>
          <cell r="Y170">
            <v>5685.061586688912</v>
          </cell>
          <cell r="Z170">
            <v>5657.5324239815372</v>
          </cell>
          <cell r="AA170">
            <v>5628.6485033273539</v>
          </cell>
          <cell r="AB170">
            <v>5602.8617247576112</v>
          </cell>
          <cell r="AC170">
            <v>5574.0898559658872</v>
          </cell>
          <cell r="AD170">
            <v>5546.0259174855855</v>
          </cell>
          <cell r="AE170">
            <v>5523.6684617063156</v>
          </cell>
          <cell r="AF170">
            <v>5488.8617842140511</v>
          </cell>
          <cell r="AG170">
            <v>5469.3469863352429</v>
          </cell>
          <cell r="AH170">
            <v>5435.7486730549736</v>
          </cell>
          <cell r="AI170">
            <v>5414.995793028349</v>
          </cell>
          <cell r="AJ170">
            <v>5383.5437067320372</v>
          </cell>
          <cell r="AK170">
            <v>5357.1174504651362</v>
          </cell>
          <cell r="AL170">
            <v>5330.6014341581567</v>
          </cell>
          <cell r="AM170">
            <v>5303.6083854141061</v>
          </cell>
          <cell r="AN170">
            <v>5235.9448026240761</v>
          </cell>
        </row>
        <row r="171">
          <cell r="A171" t="str">
            <v>RM3CoCCS90HF</v>
          </cell>
          <cell r="B171" t="str">
            <v>RD</v>
          </cell>
          <cell r="C171" t="str">
            <v>Mid</v>
          </cell>
          <cell r="D171">
            <v>30</v>
          </cell>
          <cell r="E171" t="str">
            <v>Coal</v>
          </cell>
          <cell r="F171" t="str">
            <v>CCS90HighCF</v>
          </cell>
          <cell r="G171">
            <v>6228.8973334853417</v>
          </cell>
          <cell r="H171">
            <v>6189.1189313630166</v>
          </cell>
          <cell r="I171">
            <v>6149.3405292406933</v>
          </cell>
          <cell r="J171">
            <v>6109.5621271183691</v>
          </cell>
          <cell r="K171">
            <v>6069.7837249960439</v>
          </cell>
          <cell r="L171">
            <v>6030.0053228737206</v>
          </cell>
          <cell r="M171">
            <v>5990.2269207513955</v>
          </cell>
          <cell r="N171">
            <v>5953.3009311908791</v>
          </cell>
          <cell r="O171">
            <v>5940.9001622316673</v>
          </cell>
          <cell r="P171">
            <v>5926.1269529439278</v>
          </cell>
          <cell r="Q171">
            <v>5908.2346481044287</v>
          </cell>
          <cell r="R171">
            <v>5884.207298791187</v>
          </cell>
          <cell r="S171">
            <v>5847.9985043245706</v>
          </cell>
          <cell r="T171">
            <v>5821.3100158753678</v>
          </cell>
          <cell r="U171">
            <v>5794.7784253636719</v>
          </cell>
          <cell r="V171">
            <v>5765.077279585812</v>
          </cell>
          <cell r="W171">
            <v>5737.7957457180255</v>
          </cell>
          <cell r="X171">
            <v>5715.0253691123216</v>
          </cell>
          <cell r="Y171">
            <v>5685.061586688912</v>
          </cell>
          <cell r="Z171">
            <v>5657.5324239815372</v>
          </cell>
          <cell r="AA171">
            <v>5628.6485033273539</v>
          </cell>
          <cell r="AB171">
            <v>5602.8617247576112</v>
          </cell>
          <cell r="AC171">
            <v>5574.0898559658872</v>
          </cell>
          <cell r="AD171">
            <v>5546.0259174855855</v>
          </cell>
          <cell r="AE171">
            <v>5523.6684617063156</v>
          </cell>
          <cell r="AF171">
            <v>5488.8617842140511</v>
          </cell>
          <cell r="AG171">
            <v>5469.3469863352429</v>
          </cell>
          <cell r="AH171">
            <v>5435.7486730549736</v>
          </cell>
          <cell r="AI171">
            <v>5414.995793028349</v>
          </cell>
          <cell r="AJ171">
            <v>5383.5437067320372</v>
          </cell>
          <cell r="AK171">
            <v>5357.1174504651362</v>
          </cell>
          <cell r="AL171">
            <v>5330.6014341581567</v>
          </cell>
          <cell r="AM171">
            <v>5303.6083854141061</v>
          </cell>
          <cell r="AN171">
            <v>5235.9448026240761</v>
          </cell>
        </row>
        <row r="172">
          <cell r="A172" t="str">
            <v>RC3CoCCS90HF</v>
          </cell>
          <cell r="B172" t="str">
            <v>RD</v>
          </cell>
          <cell r="C172" t="str">
            <v>Constant</v>
          </cell>
          <cell r="D172">
            <v>30</v>
          </cell>
          <cell r="E172" t="str">
            <v>Coal</v>
          </cell>
          <cell r="F172" t="str">
            <v>CCS90HighCF</v>
          </cell>
          <cell r="G172">
            <v>6228.8973334853417</v>
          </cell>
          <cell r="H172">
            <v>6189.1189313630166</v>
          </cell>
          <cell r="I172">
            <v>6149.3405292406933</v>
          </cell>
          <cell r="J172">
            <v>6109.5621271183691</v>
          </cell>
          <cell r="K172">
            <v>6069.7837249960439</v>
          </cell>
          <cell r="L172">
            <v>6030.0053228737206</v>
          </cell>
          <cell r="M172">
            <v>5990.2269207513955</v>
          </cell>
          <cell r="N172">
            <v>5953.3009311908791</v>
          </cell>
          <cell r="O172">
            <v>5940.9001622316673</v>
          </cell>
          <cell r="P172">
            <v>5926.1269529439278</v>
          </cell>
          <cell r="Q172">
            <v>5908.2346481044287</v>
          </cell>
          <cell r="R172">
            <v>5884.207298791187</v>
          </cell>
          <cell r="S172">
            <v>5847.9985043245706</v>
          </cell>
          <cell r="T172">
            <v>5821.3100158753678</v>
          </cell>
          <cell r="U172">
            <v>5794.7784253636719</v>
          </cell>
          <cell r="V172">
            <v>5765.077279585812</v>
          </cell>
          <cell r="W172">
            <v>5737.7957457180255</v>
          </cell>
          <cell r="X172">
            <v>5715.0253691123216</v>
          </cell>
          <cell r="Y172">
            <v>5685.061586688912</v>
          </cell>
          <cell r="Z172">
            <v>5657.5324239815372</v>
          </cell>
          <cell r="AA172">
            <v>5628.6485033273539</v>
          </cell>
          <cell r="AB172">
            <v>5602.8617247576112</v>
          </cell>
          <cell r="AC172">
            <v>5574.0898559658872</v>
          </cell>
          <cell r="AD172">
            <v>5546.0259174855855</v>
          </cell>
          <cell r="AE172">
            <v>5523.6684617063156</v>
          </cell>
          <cell r="AF172">
            <v>5488.8617842140511</v>
          </cell>
          <cell r="AG172">
            <v>5469.3469863352429</v>
          </cell>
          <cell r="AH172">
            <v>5435.7486730549736</v>
          </cell>
          <cell r="AI172">
            <v>5414.995793028349</v>
          </cell>
          <cell r="AJ172">
            <v>5383.5437067320372</v>
          </cell>
          <cell r="AK172">
            <v>5357.1174504651362</v>
          </cell>
          <cell r="AL172">
            <v>5330.6014341581567</v>
          </cell>
          <cell r="AM172">
            <v>5303.6083854141061</v>
          </cell>
          <cell r="AN172">
            <v>5235.9448026240761</v>
          </cell>
        </row>
        <row r="173">
          <cell r="A173" t="str">
            <v>RL3NaCTAvgCF</v>
          </cell>
          <cell r="B173" t="str">
            <v>RD</v>
          </cell>
          <cell r="C173" t="str">
            <v>Low</v>
          </cell>
          <cell r="D173">
            <v>30</v>
          </cell>
          <cell r="E173" t="str">
            <v>NaturalGas</v>
          </cell>
          <cell r="F173" t="str">
            <v>CTAvgCF</v>
          </cell>
          <cell r="G173">
            <v>919.15481893037781</v>
          </cell>
          <cell r="H173">
            <v>917.71394457624228</v>
          </cell>
          <cell r="I173">
            <v>916.27307022210687</v>
          </cell>
          <cell r="J173">
            <v>922.83636570573026</v>
          </cell>
          <cell r="K173">
            <v>911.74235914595272</v>
          </cell>
          <cell r="L173">
            <v>904.94111246769751</v>
          </cell>
          <cell r="M173">
            <v>887.10389066572225</v>
          </cell>
          <cell r="N173">
            <v>878.85207763871836</v>
          </cell>
          <cell r="O173">
            <v>873.95013614856987</v>
          </cell>
          <cell r="P173">
            <v>869.09847981977975</v>
          </cell>
          <cell r="Q173">
            <v>864.176702492662</v>
          </cell>
          <cell r="R173">
            <v>860.42414698332607</v>
          </cell>
          <cell r="S173">
            <v>854.92447280280703</v>
          </cell>
          <cell r="T173">
            <v>851.86671940366182</v>
          </cell>
          <cell r="U173">
            <v>849.08999713600861</v>
          </cell>
          <cell r="V173">
            <v>845.20124394086974</v>
          </cell>
          <cell r="W173">
            <v>842.23322108218997</v>
          </cell>
          <cell r="X173">
            <v>839.5124039544213</v>
          </cell>
          <cell r="Y173">
            <v>836.25946001099453</v>
          </cell>
          <cell r="Z173">
            <v>833.0498306240047</v>
          </cell>
          <cell r="AA173">
            <v>830.29778656913948</v>
          </cell>
          <cell r="AB173">
            <v>828.62847241027998</v>
          </cell>
          <cell r="AC173">
            <v>826.51745707226598</v>
          </cell>
          <cell r="AD173">
            <v>824.51035887907494</v>
          </cell>
          <cell r="AE173">
            <v>823.35306542695173</v>
          </cell>
          <cell r="AF173">
            <v>820.33908262513114</v>
          </cell>
          <cell r="AG173">
            <v>819.61048460291499</v>
          </cell>
          <cell r="AH173">
            <v>816.77193714616135</v>
          </cell>
          <cell r="AI173">
            <v>815.86319782930468</v>
          </cell>
          <cell r="AJ173">
            <v>813.34362223162896</v>
          </cell>
          <cell r="AK173">
            <v>811.58164081320388</v>
          </cell>
          <cell r="AL173">
            <v>809.80665767442179</v>
          </cell>
          <cell r="AM173">
            <v>807.95940085821701</v>
          </cell>
          <cell r="AN173">
            <v>799.89907049366457</v>
          </cell>
        </row>
        <row r="174">
          <cell r="A174" t="str">
            <v>RM3NaCTAvgCF</v>
          </cell>
          <cell r="B174" t="str">
            <v>RD</v>
          </cell>
          <cell r="C174" t="str">
            <v>Mid</v>
          </cell>
          <cell r="D174">
            <v>30</v>
          </cell>
          <cell r="E174" t="str">
            <v>NaturalGas</v>
          </cell>
          <cell r="F174" t="str">
            <v>CTAvgCF</v>
          </cell>
          <cell r="G174">
            <v>919.15481893037781</v>
          </cell>
          <cell r="H174">
            <v>917.71394457624228</v>
          </cell>
          <cell r="I174">
            <v>916.27307022210687</v>
          </cell>
          <cell r="J174">
            <v>922.83636570573026</v>
          </cell>
          <cell r="K174">
            <v>911.74235914595272</v>
          </cell>
          <cell r="L174">
            <v>904.94111246769751</v>
          </cell>
          <cell r="M174">
            <v>887.10389066572225</v>
          </cell>
          <cell r="N174">
            <v>878.85207763871836</v>
          </cell>
          <cell r="O174">
            <v>873.95013614856987</v>
          </cell>
          <cell r="P174">
            <v>869.09847981977975</v>
          </cell>
          <cell r="Q174">
            <v>864.176702492662</v>
          </cell>
          <cell r="R174">
            <v>860.42414698332607</v>
          </cell>
          <cell r="S174">
            <v>854.92447280280703</v>
          </cell>
          <cell r="T174">
            <v>851.86671940366182</v>
          </cell>
          <cell r="U174">
            <v>849.08999713600861</v>
          </cell>
          <cell r="V174">
            <v>845.20124394086974</v>
          </cell>
          <cell r="W174">
            <v>842.23322108218997</v>
          </cell>
          <cell r="X174">
            <v>839.5124039544213</v>
          </cell>
          <cell r="Y174">
            <v>836.25946001099453</v>
          </cell>
          <cell r="Z174">
            <v>833.0498306240047</v>
          </cell>
          <cell r="AA174">
            <v>830.29778656913948</v>
          </cell>
          <cell r="AB174">
            <v>828.62847241027998</v>
          </cell>
          <cell r="AC174">
            <v>826.51745707226598</v>
          </cell>
          <cell r="AD174">
            <v>824.51035887907494</v>
          </cell>
          <cell r="AE174">
            <v>823.35306542695173</v>
          </cell>
          <cell r="AF174">
            <v>820.33908262513114</v>
          </cell>
          <cell r="AG174">
            <v>819.61048460291499</v>
          </cell>
          <cell r="AH174">
            <v>816.77193714616135</v>
          </cell>
          <cell r="AI174">
            <v>815.86319782930468</v>
          </cell>
          <cell r="AJ174">
            <v>813.34362223162896</v>
          </cell>
          <cell r="AK174">
            <v>811.58164081320388</v>
          </cell>
          <cell r="AL174">
            <v>809.80665767442179</v>
          </cell>
          <cell r="AM174">
            <v>807.95940085821701</v>
          </cell>
          <cell r="AN174">
            <v>799.89907049366457</v>
          </cell>
        </row>
        <row r="175">
          <cell r="A175" t="str">
            <v>RH3NaCTAvgCF</v>
          </cell>
          <cell r="B175" t="str">
            <v>RD</v>
          </cell>
          <cell r="C175" t="str">
            <v>High</v>
          </cell>
          <cell r="D175">
            <v>30</v>
          </cell>
          <cell r="E175" t="str">
            <v>NaturalGas</v>
          </cell>
          <cell r="F175" t="str">
            <v>CTAvgCF</v>
          </cell>
          <cell r="G175">
            <v>919.15481893037781</v>
          </cell>
          <cell r="H175">
            <v>917.71394457624228</v>
          </cell>
          <cell r="I175">
            <v>916.27307022210687</v>
          </cell>
          <cell r="J175">
            <v>922.83636570573026</v>
          </cell>
          <cell r="K175">
            <v>911.74235914595272</v>
          </cell>
          <cell r="L175">
            <v>904.94111246769751</v>
          </cell>
          <cell r="M175">
            <v>887.10389066572225</v>
          </cell>
          <cell r="N175">
            <v>878.85207763871836</v>
          </cell>
          <cell r="O175">
            <v>873.95013614856987</v>
          </cell>
          <cell r="P175">
            <v>869.09847981977975</v>
          </cell>
          <cell r="Q175">
            <v>864.176702492662</v>
          </cell>
          <cell r="R175">
            <v>860.42414698332607</v>
          </cell>
          <cell r="S175">
            <v>854.92447280280703</v>
          </cell>
          <cell r="T175">
            <v>851.86671940366182</v>
          </cell>
          <cell r="U175">
            <v>849.08999713600861</v>
          </cell>
          <cell r="V175">
            <v>845.20124394086974</v>
          </cell>
          <cell r="W175">
            <v>842.23322108218997</v>
          </cell>
          <cell r="X175">
            <v>839.5124039544213</v>
          </cell>
          <cell r="Y175">
            <v>836.25946001099453</v>
          </cell>
          <cell r="Z175">
            <v>833.0498306240047</v>
          </cell>
          <cell r="AA175">
            <v>830.29778656913948</v>
          </cell>
          <cell r="AB175">
            <v>828.62847241027998</v>
          </cell>
          <cell r="AC175">
            <v>826.51745707226598</v>
          </cell>
          <cell r="AD175">
            <v>824.51035887907494</v>
          </cell>
          <cell r="AE175">
            <v>823.35306542695173</v>
          </cell>
          <cell r="AF175">
            <v>820.33908262513114</v>
          </cell>
          <cell r="AG175">
            <v>819.61048460291499</v>
          </cell>
          <cell r="AH175">
            <v>816.77193714616135</v>
          </cell>
          <cell r="AI175">
            <v>815.86319782930468</v>
          </cell>
          <cell r="AJ175">
            <v>813.34362223162896</v>
          </cell>
          <cell r="AK175">
            <v>811.58164081320388</v>
          </cell>
          <cell r="AL175">
            <v>809.80665767442179</v>
          </cell>
          <cell r="AM175">
            <v>807.95940085821701</v>
          </cell>
          <cell r="AN175">
            <v>799.89907049366457</v>
          </cell>
        </row>
        <row r="176">
          <cell r="A176" t="str">
            <v>RL3NaCTHighF</v>
          </cell>
          <cell r="B176" t="str">
            <v>RD</v>
          </cell>
          <cell r="C176" t="str">
            <v>Low</v>
          </cell>
          <cell r="D176">
            <v>30</v>
          </cell>
          <cell r="E176" t="str">
            <v>NaturalGas</v>
          </cell>
          <cell r="F176" t="str">
            <v>CTHighCF</v>
          </cell>
          <cell r="G176">
            <v>919.15481893037781</v>
          </cell>
          <cell r="H176">
            <v>917.71394457624228</v>
          </cell>
          <cell r="I176">
            <v>916.27307022210687</v>
          </cell>
          <cell r="J176">
            <v>922.83636570573026</v>
          </cell>
          <cell r="K176">
            <v>911.74235914595272</v>
          </cell>
          <cell r="L176">
            <v>904.94111246769751</v>
          </cell>
          <cell r="M176">
            <v>887.10389066572225</v>
          </cell>
          <cell r="N176">
            <v>878.85207763871836</v>
          </cell>
          <cell r="O176">
            <v>873.95013614856987</v>
          </cell>
          <cell r="P176">
            <v>869.09847981977975</v>
          </cell>
          <cell r="Q176">
            <v>864.176702492662</v>
          </cell>
          <cell r="R176">
            <v>860.42414698332607</v>
          </cell>
          <cell r="S176">
            <v>854.92447280280703</v>
          </cell>
          <cell r="T176">
            <v>851.86671940366182</v>
          </cell>
          <cell r="U176">
            <v>849.08999713600861</v>
          </cell>
          <cell r="V176">
            <v>845.20124394086974</v>
          </cell>
          <cell r="W176">
            <v>842.23322108218997</v>
          </cell>
          <cell r="X176">
            <v>839.5124039544213</v>
          </cell>
          <cell r="Y176">
            <v>836.25946001099453</v>
          </cell>
          <cell r="Z176">
            <v>833.0498306240047</v>
          </cell>
          <cell r="AA176">
            <v>830.29778656913948</v>
          </cell>
          <cell r="AB176">
            <v>828.62847241027998</v>
          </cell>
          <cell r="AC176">
            <v>826.51745707226598</v>
          </cell>
          <cell r="AD176">
            <v>824.51035887907494</v>
          </cell>
          <cell r="AE176">
            <v>823.35306542695173</v>
          </cell>
          <cell r="AF176">
            <v>820.33908262513114</v>
          </cell>
          <cell r="AG176">
            <v>819.61048460291499</v>
          </cell>
          <cell r="AH176">
            <v>816.77193714616135</v>
          </cell>
          <cell r="AI176">
            <v>815.86319782930468</v>
          </cell>
          <cell r="AJ176">
            <v>813.34362223162896</v>
          </cell>
          <cell r="AK176">
            <v>811.58164081320388</v>
          </cell>
          <cell r="AL176">
            <v>809.80665767442179</v>
          </cell>
          <cell r="AM176">
            <v>807.95940085821701</v>
          </cell>
          <cell r="AN176">
            <v>799.89907049366457</v>
          </cell>
        </row>
        <row r="177">
          <cell r="A177" t="str">
            <v>RM3NaCTHighF</v>
          </cell>
          <cell r="B177" t="str">
            <v>RD</v>
          </cell>
          <cell r="C177" t="str">
            <v>Mid</v>
          </cell>
          <cell r="D177">
            <v>30</v>
          </cell>
          <cell r="E177" t="str">
            <v>NaturalGas</v>
          </cell>
          <cell r="F177" t="str">
            <v>CTHighCF</v>
          </cell>
          <cell r="G177">
            <v>919.15481893037781</v>
          </cell>
          <cell r="H177">
            <v>917.71394457624228</v>
          </cell>
          <cell r="I177">
            <v>916.27307022210687</v>
          </cell>
          <cell r="J177">
            <v>922.83636570573026</v>
          </cell>
          <cell r="K177">
            <v>911.74235914595272</v>
          </cell>
          <cell r="L177">
            <v>904.94111246769751</v>
          </cell>
          <cell r="M177">
            <v>887.10389066572225</v>
          </cell>
          <cell r="N177">
            <v>878.85207763871836</v>
          </cell>
          <cell r="O177">
            <v>873.95013614856987</v>
          </cell>
          <cell r="P177">
            <v>869.09847981977975</v>
          </cell>
          <cell r="Q177">
            <v>864.176702492662</v>
          </cell>
          <cell r="R177">
            <v>860.42414698332607</v>
          </cell>
          <cell r="S177">
            <v>854.92447280280703</v>
          </cell>
          <cell r="T177">
            <v>851.86671940366182</v>
          </cell>
          <cell r="U177">
            <v>849.08999713600861</v>
          </cell>
          <cell r="V177">
            <v>845.20124394086974</v>
          </cell>
          <cell r="W177">
            <v>842.23322108218997</v>
          </cell>
          <cell r="X177">
            <v>839.5124039544213</v>
          </cell>
          <cell r="Y177">
            <v>836.25946001099453</v>
          </cell>
          <cell r="Z177">
            <v>833.0498306240047</v>
          </cell>
          <cell r="AA177">
            <v>830.29778656913948</v>
          </cell>
          <cell r="AB177">
            <v>828.62847241027998</v>
          </cell>
          <cell r="AC177">
            <v>826.51745707226598</v>
          </cell>
          <cell r="AD177">
            <v>824.51035887907494</v>
          </cell>
          <cell r="AE177">
            <v>823.35306542695173</v>
          </cell>
          <cell r="AF177">
            <v>820.33908262513114</v>
          </cell>
          <cell r="AG177">
            <v>819.61048460291499</v>
          </cell>
          <cell r="AH177">
            <v>816.77193714616135</v>
          </cell>
          <cell r="AI177">
            <v>815.86319782930468</v>
          </cell>
          <cell r="AJ177">
            <v>813.34362223162896</v>
          </cell>
          <cell r="AK177">
            <v>811.58164081320388</v>
          </cell>
          <cell r="AL177">
            <v>809.80665767442179</v>
          </cell>
          <cell r="AM177">
            <v>807.95940085821701</v>
          </cell>
          <cell r="AN177">
            <v>799.89907049366457</v>
          </cell>
        </row>
        <row r="178">
          <cell r="A178" t="str">
            <v>RH3NaCTHighF</v>
          </cell>
          <cell r="B178" t="str">
            <v>RD</v>
          </cell>
          <cell r="C178" t="str">
            <v>High</v>
          </cell>
          <cell r="D178">
            <v>30</v>
          </cell>
          <cell r="E178" t="str">
            <v>NaturalGas</v>
          </cell>
          <cell r="F178" t="str">
            <v>CTHighCF</v>
          </cell>
          <cell r="G178">
            <v>919.15481893037781</v>
          </cell>
          <cell r="H178">
            <v>917.71394457624228</v>
          </cell>
          <cell r="I178">
            <v>916.27307022210687</v>
          </cell>
          <cell r="J178">
            <v>922.83636570573026</v>
          </cell>
          <cell r="K178">
            <v>911.74235914595272</v>
          </cell>
          <cell r="L178">
            <v>904.94111246769751</v>
          </cell>
          <cell r="M178">
            <v>887.10389066572225</v>
          </cell>
          <cell r="N178">
            <v>878.85207763871836</v>
          </cell>
          <cell r="O178">
            <v>873.95013614856987</v>
          </cell>
          <cell r="P178">
            <v>869.09847981977975</v>
          </cell>
          <cell r="Q178">
            <v>864.176702492662</v>
          </cell>
          <cell r="R178">
            <v>860.42414698332607</v>
          </cell>
          <cell r="S178">
            <v>854.92447280280703</v>
          </cell>
          <cell r="T178">
            <v>851.86671940366182</v>
          </cell>
          <cell r="U178">
            <v>849.08999713600861</v>
          </cell>
          <cell r="V178">
            <v>845.20124394086974</v>
          </cell>
          <cell r="W178">
            <v>842.23322108218997</v>
          </cell>
          <cell r="X178">
            <v>839.5124039544213</v>
          </cell>
          <cell r="Y178">
            <v>836.25946001099453</v>
          </cell>
          <cell r="Z178">
            <v>833.0498306240047</v>
          </cell>
          <cell r="AA178">
            <v>830.29778656913948</v>
          </cell>
          <cell r="AB178">
            <v>828.62847241027998</v>
          </cell>
          <cell r="AC178">
            <v>826.51745707226598</v>
          </cell>
          <cell r="AD178">
            <v>824.51035887907494</v>
          </cell>
          <cell r="AE178">
            <v>823.35306542695173</v>
          </cell>
          <cell r="AF178">
            <v>820.33908262513114</v>
          </cell>
          <cell r="AG178">
            <v>819.61048460291499</v>
          </cell>
          <cell r="AH178">
            <v>816.77193714616135</v>
          </cell>
          <cell r="AI178">
            <v>815.86319782930468</v>
          </cell>
          <cell r="AJ178">
            <v>813.34362223162896</v>
          </cell>
          <cell r="AK178">
            <v>811.58164081320388</v>
          </cell>
          <cell r="AL178">
            <v>809.80665767442179</v>
          </cell>
          <cell r="AM178">
            <v>807.95940085821701</v>
          </cell>
          <cell r="AN178">
            <v>799.89907049366457</v>
          </cell>
        </row>
        <row r="179">
          <cell r="A179" t="str">
            <v>RL3NaCCAvgCF</v>
          </cell>
          <cell r="B179" t="str">
            <v>RD</v>
          </cell>
          <cell r="C179" t="str">
            <v>Low</v>
          </cell>
          <cell r="D179">
            <v>30</v>
          </cell>
          <cell r="E179" t="str">
            <v>NaturalGas</v>
          </cell>
          <cell r="F179" t="str">
            <v>CCAvgCF</v>
          </cell>
          <cell r="G179">
            <v>926.64308230605752</v>
          </cell>
          <cell r="H179">
            <v>920.05989110199448</v>
          </cell>
          <cell r="I179">
            <v>913.47669989793155</v>
          </cell>
          <cell r="J179">
            <v>906.89350869386863</v>
          </cell>
          <cell r="K179">
            <v>900.31031748980547</v>
          </cell>
          <cell r="L179">
            <v>893.72712628574254</v>
          </cell>
          <cell r="M179">
            <v>880.18592163739925</v>
          </cell>
          <cell r="N179">
            <v>873.37252721787161</v>
          </cell>
          <cell r="O179">
            <v>869.97090246570701</v>
          </cell>
          <cell r="P179">
            <v>866.49936934831635</v>
          </cell>
          <cell r="Q179">
            <v>862.84046715502154</v>
          </cell>
          <cell r="R179">
            <v>859.70988833130775</v>
          </cell>
          <cell r="S179">
            <v>854.82272240253508</v>
          </cell>
          <cell r="T179">
            <v>852.04941188846919</v>
          </cell>
          <cell r="U179">
            <v>849.47691792199703</v>
          </cell>
          <cell r="V179">
            <v>845.99356544930481</v>
          </cell>
          <cell r="W179">
            <v>843.25496758233885</v>
          </cell>
          <cell r="X179">
            <v>840.89381031730045</v>
          </cell>
          <cell r="Y179">
            <v>837.83569513203599</v>
          </cell>
          <cell r="Z179">
            <v>834.91923005424678</v>
          </cell>
          <cell r="AA179">
            <v>832.25515938099738</v>
          </cell>
          <cell r="AB179">
            <v>830.48005306962114</v>
          </cell>
          <cell r="AC179">
            <v>828.26229110689326</v>
          </cell>
          <cell r="AD179">
            <v>826.1486545172429</v>
          </cell>
          <cell r="AE179">
            <v>824.88649852291314</v>
          </cell>
          <cell r="AF179">
            <v>821.76417431532411</v>
          </cell>
          <cell r="AG179">
            <v>820.93124163949585</v>
          </cell>
          <cell r="AH179">
            <v>817.98495349301083</v>
          </cell>
          <cell r="AI179">
            <v>816.97139352978456</v>
          </cell>
          <cell r="AJ179">
            <v>814.34469806005166</v>
          </cell>
          <cell r="AK179">
            <v>812.47662509081295</v>
          </cell>
          <cell r="AL179">
            <v>810.59545823375129</v>
          </cell>
          <cell r="AM179">
            <v>808.6420798519149</v>
          </cell>
          <cell r="AN179">
            <v>800.4710628792642</v>
          </cell>
        </row>
        <row r="180">
          <cell r="A180" t="str">
            <v>RM3NaCCAvgCF</v>
          </cell>
          <cell r="B180" t="str">
            <v>RD</v>
          </cell>
          <cell r="C180" t="str">
            <v>Mid</v>
          </cell>
          <cell r="D180">
            <v>30</v>
          </cell>
          <cell r="E180" t="str">
            <v>NaturalGas</v>
          </cell>
          <cell r="F180" t="str">
            <v>CCAvgCF</v>
          </cell>
          <cell r="G180">
            <v>926.64308230605752</v>
          </cell>
          <cell r="H180">
            <v>920.05989110199448</v>
          </cell>
          <cell r="I180">
            <v>913.47669989793155</v>
          </cell>
          <cell r="J180">
            <v>906.89350869386863</v>
          </cell>
          <cell r="K180">
            <v>900.31031748980547</v>
          </cell>
          <cell r="L180">
            <v>893.72712628574254</v>
          </cell>
          <cell r="M180">
            <v>880.18592163739925</v>
          </cell>
          <cell r="N180">
            <v>873.37252721787161</v>
          </cell>
          <cell r="O180">
            <v>869.97090246570701</v>
          </cell>
          <cell r="P180">
            <v>866.49936934831635</v>
          </cell>
          <cell r="Q180">
            <v>862.84046715502154</v>
          </cell>
          <cell r="R180">
            <v>859.70988833130775</v>
          </cell>
          <cell r="S180">
            <v>854.82272240253508</v>
          </cell>
          <cell r="T180">
            <v>852.04941188846919</v>
          </cell>
          <cell r="U180">
            <v>849.47691792199703</v>
          </cell>
          <cell r="V180">
            <v>845.99356544930481</v>
          </cell>
          <cell r="W180">
            <v>843.25496758233885</v>
          </cell>
          <cell r="X180">
            <v>840.89381031730045</v>
          </cell>
          <cell r="Y180">
            <v>837.83569513203599</v>
          </cell>
          <cell r="Z180">
            <v>834.91923005424678</v>
          </cell>
          <cell r="AA180">
            <v>832.25515938099738</v>
          </cell>
          <cell r="AB180">
            <v>830.48005306962114</v>
          </cell>
          <cell r="AC180">
            <v>828.26229110689326</v>
          </cell>
          <cell r="AD180">
            <v>826.1486545172429</v>
          </cell>
          <cell r="AE180">
            <v>824.88649852291314</v>
          </cell>
          <cell r="AF180">
            <v>821.76417431532411</v>
          </cell>
          <cell r="AG180">
            <v>820.93124163949585</v>
          </cell>
          <cell r="AH180">
            <v>817.98495349301083</v>
          </cell>
          <cell r="AI180">
            <v>816.97139352978456</v>
          </cell>
          <cell r="AJ180">
            <v>814.34469806005166</v>
          </cell>
          <cell r="AK180">
            <v>812.47662509081295</v>
          </cell>
          <cell r="AL180">
            <v>810.59545823375129</v>
          </cell>
          <cell r="AM180">
            <v>808.6420798519149</v>
          </cell>
          <cell r="AN180">
            <v>800.4710628792642</v>
          </cell>
        </row>
        <row r="181">
          <cell r="A181" t="str">
            <v>RH3NaCCAvgCF</v>
          </cell>
          <cell r="B181" t="str">
            <v>RD</v>
          </cell>
          <cell r="C181" t="str">
            <v>High</v>
          </cell>
          <cell r="D181">
            <v>30</v>
          </cell>
          <cell r="E181" t="str">
            <v>NaturalGas</v>
          </cell>
          <cell r="F181" t="str">
            <v>CCAvgCF</v>
          </cell>
          <cell r="G181">
            <v>926.64308230605752</v>
          </cell>
          <cell r="H181">
            <v>920.05989110199448</v>
          </cell>
          <cell r="I181">
            <v>913.47669989793155</v>
          </cell>
          <cell r="J181">
            <v>906.89350869386863</v>
          </cell>
          <cell r="K181">
            <v>900.31031748980547</v>
          </cell>
          <cell r="L181">
            <v>893.72712628574254</v>
          </cell>
          <cell r="M181">
            <v>880.18592163739925</v>
          </cell>
          <cell r="N181">
            <v>873.37252721787161</v>
          </cell>
          <cell r="O181">
            <v>869.97090246570701</v>
          </cell>
          <cell r="P181">
            <v>866.49936934831635</v>
          </cell>
          <cell r="Q181">
            <v>862.84046715502154</v>
          </cell>
          <cell r="R181">
            <v>859.70988833130775</v>
          </cell>
          <cell r="S181">
            <v>854.82272240253508</v>
          </cell>
          <cell r="T181">
            <v>852.04941188846919</v>
          </cell>
          <cell r="U181">
            <v>849.47691792199703</v>
          </cell>
          <cell r="V181">
            <v>845.99356544930481</v>
          </cell>
          <cell r="W181">
            <v>843.25496758233885</v>
          </cell>
          <cell r="X181">
            <v>840.89381031730045</v>
          </cell>
          <cell r="Y181">
            <v>837.83569513203599</v>
          </cell>
          <cell r="Z181">
            <v>834.91923005424678</v>
          </cell>
          <cell r="AA181">
            <v>832.25515938099738</v>
          </cell>
          <cell r="AB181">
            <v>830.48005306962114</v>
          </cell>
          <cell r="AC181">
            <v>828.26229110689326</v>
          </cell>
          <cell r="AD181">
            <v>826.1486545172429</v>
          </cell>
          <cell r="AE181">
            <v>824.88649852291314</v>
          </cell>
          <cell r="AF181">
            <v>821.76417431532411</v>
          </cell>
          <cell r="AG181">
            <v>820.93124163949585</v>
          </cell>
          <cell r="AH181">
            <v>817.98495349301083</v>
          </cell>
          <cell r="AI181">
            <v>816.97139352978456</v>
          </cell>
          <cell r="AJ181">
            <v>814.34469806005166</v>
          </cell>
          <cell r="AK181">
            <v>812.47662509081295</v>
          </cell>
          <cell r="AL181">
            <v>810.59545823375129</v>
          </cell>
          <cell r="AM181">
            <v>808.6420798519149</v>
          </cell>
          <cell r="AN181">
            <v>800.4710628792642</v>
          </cell>
        </row>
        <row r="182">
          <cell r="A182" t="str">
            <v>RL3NaCCHighF</v>
          </cell>
          <cell r="B182" t="str">
            <v>RD</v>
          </cell>
          <cell r="C182" t="str">
            <v>Low</v>
          </cell>
          <cell r="D182">
            <v>30</v>
          </cell>
          <cell r="E182" t="str">
            <v>NaturalGas</v>
          </cell>
          <cell r="F182" t="str">
            <v>CCHighCF</v>
          </cell>
          <cell r="G182">
            <v>926.64308230605752</v>
          </cell>
          <cell r="H182">
            <v>920.05989110199448</v>
          </cell>
          <cell r="I182">
            <v>913.47669989793155</v>
          </cell>
          <cell r="J182">
            <v>906.89350869386863</v>
          </cell>
          <cell r="K182">
            <v>900.31031748980547</v>
          </cell>
          <cell r="L182">
            <v>893.72712628574254</v>
          </cell>
          <cell r="M182">
            <v>880.18592163739925</v>
          </cell>
          <cell r="N182">
            <v>873.37252721787161</v>
          </cell>
          <cell r="O182">
            <v>869.97090246570701</v>
          </cell>
          <cell r="P182">
            <v>866.49936934831635</v>
          </cell>
          <cell r="Q182">
            <v>862.84046715502154</v>
          </cell>
          <cell r="R182">
            <v>859.70988833130775</v>
          </cell>
          <cell r="S182">
            <v>854.82272240253508</v>
          </cell>
          <cell r="T182">
            <v>852.04941188846919</v>
          </cell>
          <cell r="U182">
            <v>849.47691792199703</v>
          </cell>
          <cell r="V182">
            <v>845.99356544930481</v>
          </cell>
          <cell r="W182">
            <v>843.25496758233885</v>
          </cell>
          <cell r="X182">
            <v>840.89381031730045</v>
          </cell>
          <cell r="Y182">
            <v>837.83569513203599</v>
          </cell>
          <cell r="Z182">
            <v>834.91923005424678</v>
          </cell>
          <cell r="AA182">
            <v>832.25515938099738</v>
          </cell>
          <cell r="AB182">
            <v>830.48005306962114</v>
          </cell>
          <cell r="AC182">
            <v>828.26229110689326</v>
          </cell>
          <cell r="AD182">
            <v>826.1486545172429</v>
          </cell>
          <cell r="AE182">
            <v>824.88649852291314</v>
          </cell>
          <cell r="AF182">
            <v>821.76417431532411</v>
          </cell>
          <cell r="AG182">
            <v>820.93124163949585</v>
          </cell>
          <cell r="AH182">
            <v>817.98495349301083</v>
          </cell>
          <cell r="AI182">
            <v>816.97139352978456</v>
          </cell>
          <cell r="AJ182">
            <v>814.34469806005166</v>
          </cell>
          <cell r="AK182">
            <v>812.47662509081295</v>
          </cell>
          <cell r="AL182">
            <v>810.59545823375129</v>
          </cell>
          <cell r="AM182">
            <v>808.6420798519149</v>
          </cell>
          <cell r="AN182">
            <v>800.4710628792642</v>
          </cell>
        </row>
        <row r="183">
          <cell r="A183" t="str">
            <v>RM3NaCCHighF</v>
          </cell>
          <cell r="B183" t="str">
            <v>RD</v>
          </cell>
          <cell r="C183" t="str">
            <v>Mid</v>
          </cell>
          <cell r="D183">
            <v>30</v>
          </cell>
          <cell r="E183" t="str">
            <v>NaturalGas</v>
          </cell>
          <cell r="F183" t="str">
            <v>CCHighCF</v>
          </cell>
          <cell r="G183">
            <v>926.64308230605752</v>
          </cell>
          <cell r="H183">
            <v>920.05989110199448</v>
          </cell>
          <cell r="I183">
            <v>913.47669989793155</v>
          </cell>
          <cell r="J183">
            <v>906.89350869386863</v>
          </cell>
          <cell r="K183">
            <v>900.31031748980547</v>
          </cell>
          <cell r="L183">
            <v>893.72712628574254</v>
          </cell>
          <cell r="M183">
            <v>880.18592163739925</v>
          </cell>
          <cell r="N183">
            <v>873.37252721787161</v>
          </cell>
          <cell r="O183">
            <v>869.97090246570701</v>
          </cell>
          <cell r="P183">
            <v>866.49936934831635</v>
          </cell>
          <cell r="Q183">
            <v>862.84046715502154</v>
          </cell>
          <cell r="R183">
            <v>859.70988833130775</v>
          </cell>
          <cell r="S183">
            <v>854.82272240253508</v>
          </cell>
          <cell r="T183">
            <v>852.04941188846919</v>
          </cell>
          <cell r="U183">
            <v>849.47691792199703</v>
          </cell>
          <cell r="V183">
            <v>845.99356544930481</v>
          </cell>
          <cell r="W183">
            <v>843.25496758233885</v>
          </cell>
          <cell r="X183">
            <v>840.89381031730045</v>
          </cell>
          <cell r="Y183">
            <v>837.83569513203599</v>
          </cell>
          <cell r="Z183">
            <v>834.91923005424678</v>
          </cell>
          <cell r="AA183">
            <v>832.25515938099738</v>
          </cell>
          <cell r="AB183">
            <v>830.48005306962114</v>
          </cell>
          <cell r="AC183">
            <v>828.26229110689326</v>
          </cell>
          <cell r="AD183">
            <v>826.1486545172429</v>
          </cell>
          <cell r="AE183">
            <v>824.88649852291314</v>
          </cell>
          <cell r="AF183">
            <v>821.76417431532411</v>
          </cell>
          <cell r="AG183">
            <v>820.93124163949585</v>
          </cell>
          <cell r="AH183">
            <v>817.98495349301083</v>
          </cell>
          <cell r="AI183">
            <v>816.97139352978456</v>
          </cell>
          <cell r="AJ183">
            <v>814.34469806005166</v>
          </cell>
          <cell r="AK183">
            <v>812.47662509081295</v>
          </cell>
          <cell r="AL183">
            <v>810.59545823375129</v>
          </cell>
          <cell r="AM183">
            <v>808.6420798519149</v>
          </cell>
          <cell r="AN183">
            <v>800.4710628792642</v>
          </cell>
        </row>
        <row r="184">
          <cell r="A184" t="str">
            <v>RH3NaCCHighF</v>
          </cell>
          <cell r="B184" t="str">
            <v>RD</v>
          </cell>
          <cell r="C184" t="str">
            <v>High</v>
          </cell>
          <cell r="D184">
            <v>30</v>
          </cell>
          <cell r="E184" t="str">
            <v>NaturalGas</v>
          </cell>
          <cell r="F184" t="str">
            <v>CCHighCF</v>
          </cell>
          <cell r="G184">
            <v>926.64308230605752</v>
          </cell>
          <cell r="H184">
            <v>920.05989110199448</v>
          </cell>
          <cell r="I184">
            <v>913.47669989793155</v>
          </cell>
          <cell r="J184">
            <v>906.89350869386863</v>
          </cell>
          <cell r="K184">
            <v>900.31031748980547</v>
          </cell>
          <cell r="L184">
            <v>893.72712628574254</v>
          </cell>
          <cell r="M184">
            <v>880.18592163739925</v>
          </cell>
          <cell r="N184">
            <v>873.37252721787161</v>
          </cell>
          <cell r="O184">
            <v>869.97090246570701</v>
          </cell>
          <cell r="P184">
            <v>866.49936934831635</v>
          </cell>
          <cell r="Q184">
            <v>862.84046715502154</v>
          </cell>
          <cell r="R184">
            <v>859.70988833130775</v>
          </cell>
          <cell r="S184">
            <v>854.82272240253508</v>
          </cell>
          <cell r="T184">
            <v>852.04941188846919</v>
          </cell>
          <cell r="U184">
            <v>849.47691792199703</v>
          </cell>
          <cell r="V184">
            <v>845.99356544930481</v>
          </cell>
          <cell r="W184">
            <v>843.25496758233885</v>
          </cell>
          <cell r="X184">
            <v>840.89381031730045</v>
          </cell>
          <cell r="Y184">
            <v>837.83569513203599</v>
          </cell>
          <cell r="Z184">
            <v>834.91923005424678</v>
          </cell>
          <cell r="AA184">
            <v>832.25515938099738</v>
          </cell>
          <cell r="AB184">
            <v>830.48005306962114</v>
          </cell>
          <cell r="AC184">
            <v>828.26229110689326</v>
          </cell>
          <cell r="AD184">
            <v>826.1486545172429</v>
          </cell>
          <cell r="AE184">
            <v>824.88649852291314</v>
          </cell>
          <cell r="AF184">
            <v>821.76417431532411</v>
          </cell>
          <cell r="AG184">
            <v>820.93124163949585</v>
          </cell>
          <cell r="AH184">
            <v>817.98495349301083</v>
          </cell>
          <cell r="AI184">
            <v>816.97139352978456</v>
          </cell>
          <cell r="AJ184">
            <v>814.34469806005166</v>
          </cell>
          <cell r="AK184">
            <v>812.47662509081295</v>
          </cell>
          <cell r="AL184">
            <v>810.59545823375129</v>
          </cell>
          <cell r="AM184">
            <v>808.6420798519149</v>
          </cell>
          <cell r="AN184">
            <v>800.4710628792642</v>
          </cell>
        </row>
        <row r="185">
          <cell r="A185" t="str">
            <v>RL3NaCCCCSAF</v>
          </cell>
          <cell r="B185" t="str">
            <v>RD</v>
          </cell>
          <cell r="C185" t="str">
            <v>Low</v>
          </cell>
          <cell r="D185">
            <v>30</v>
          </cell>
          <cell r="E185" t="str">
            <v>NaturalGas</v>
          </cell>
          <cell r="F185" t="str">
            <v>CCCCSAvgCF</v>
          </cell>
          <cell r="G185">
            <v>2292.0026298555649</v>
          </cell>
          <cell r="H185">
            <v>2268.6755257301024</v>
          </cell>
          <cell r="I185">
            <v>2245.3484216046404</v>
          </cell>
          <cell r="J185">
            <v>2222.0213174791784</v>
          </cell>
          <cell r="K185">
            <v>2198.6942133537159</v>
          </cell>
          <cell r="L185">
            <v>2175.3671092282539</v>
          </cell>
          <cell r="M185">
            <v>2123.3682333303191</v>
          </cell>
          <cell r="N185">
            <v>2095.9547088672211</v>
          </cell>
          <cell r="O185">
            <v>2076.4743456063684</v>
          </cell>
          <cell r="P185">
            <v>2057.1579467163224</v>
          </cell>
          <cell r="Q185">
            <v>2037.7277463111354</v>
          </cell>
          <cell r="R185">
            <v>2021.4763986268056</v>
          </cell>
          <cell r="S185">
            <v>2001.136127603093</v>
          </cell>
          <cell r="T185">
            <v>1986.7624192987025</v>
          </cell>
          <cell r="U185">
            <v>1973.1046807278556</v>
          </cell>
          <cell r="V185">
            <v>1956.7055575489912</v>
          </cell>
          <cell r="W185">
            <v>1942.586075021519</v>
          </cell>
          <cell r="X185">
            <v>1928.9218567081732</v>
          </cell>
          <cell r="Y185">
            <v>1914.1757824809915</v>
          </cell>
          <cell r="Z185">
            <v>1899.4446540989948</v>
          </cell>
          <cell r="AA185">
            <v>1885.9502817428354</v>
          </cell>
          <cell r="AB185">
            <v>1875.102351661209</v>
          </cell>
          <cell r="AC185">
            <v>1863.2554799957434</v>
          </cell>
          <cell r="AD185">
            <v>1851.6461438934457</v>
          </cell>
          <cell r="AE185">
            <v>1841.9402246018137</v>
          </cell>
          <cell r="AF185">
            <v>1828.084931494815</v>
          </cell>
          <cell r="AG185">
            <v>1819.3224169821226</v>
          </cell>
          <cell r="AH185">
            <v>1805.8742631219586</v>
          </cell>
          <cell r="AI185">
            <v>1796.6936608278872</v>
          </cell>
          <cell r="AJ185">
            <v>1783.962946359133</v>
          </cell>
          <cell r="AK185">
            <v>1772.8988481141166</v>
          </cell>
          <cell r="AL185">
            <v>1761.8041497002571</v>
          </cell>
          <cell r="AM185">
            <v>1750.5517741258354</v>
          </cell>
          <cell r="AN185">
            <v>1725.8931311041131</v>
          </cell>
        </row>
        <row r="186">
          <cell r="A186" t="str">
            <v>RM3NaCCCCSAF</v>
          </cell>
          <cell r="B186" t="str">
            <v>RD</v>
          </cell>
          <cell r="C186" t="str">
            <v>Mid</v>
          </cell>
          <cell r="D186">
            <v>30</v>
          </cell>
          <cell r="E186" t="str">
            <v>NaturalGas</v>
          </cell>
          <cell r="F186" t="str">
            <v>CCCCSAvgCF</v>
          </cell>
          <cell r="G186">
            <v>2292.0026298555649</v>
          </cell>
          <cell r="H186">
            <v>2268.6755257301024</v>
          </cell>
          <cell r="I186">
            <v>2245.3484216046404</v>
          </cell>
          <cell r="J186">
            <v>2222.0213174791784</v>
          </cell>
          <cell r="K186">
            <v>2198.6942133537159</v>
          </cell>
          <cell r="L186">
            <v>2175.3671092282539</v>
          </cell>
          <cell r="M186">
            <v>2123.3682333303191</v>
          </cell>
          <cell r="N186">
            <v>2095.9547088672211</v>
          </cell>
          <cell r="O186">
            <v>2076.4743456063684</v>
          </cell>
          <cell r="P186">
            <v>2057.1579467163224</v>
          </cell>
          <cell r="Q186">
            <v>2037.7277463111354</v>
          </cell>
          <cell r="R186">
            <v>2021.4763986268056</v>
          </cell>
          <cell r="S186">
            <v>2001.136127603093</v>
          </cell>
          <cell r="T186">
            <v>1986.7624192987025</v>
          </cell>
          <cell r="U186">
            <v>1973.1046807278556</v>
          </cell>
          <cell r="V186">
            <v>1956.7055575489912</v>
          </cell>
          <cell r="W186">
            <v>1942.586075021519</v>
          </cell>
          <cell r="X186">
            <v>1928.9218567081732</v>
          </cell>
          <cell r="Y186">
            <v>1914.1757824809915</v>
          </cell>
          <cell r="Z186">
            <v>1899.4446540989948</v>
          </cell>
          <cell r="AA186">
            <v>1885.9502817428354</v>
          </cell>
          <cell r="AB186">
            <v>1875.102351661209</v>
          </cell>
          <cell r="AC186">
            <v>1863.2554799957434</v>
          </cell>
          <cell r="AD186">
            <v>1851.6461438934457</v>
          </cell>
          <cell r="AE186">
            <v>1841.9402246018137</v>
          </cell>
          <cell r="AF186">
            <v>1828.084931494815</v>
          </cell>
          <cell r="AG186">
            <v>1819.3224169821226</v>
          </cell>
          <cell r="AH186">
            <v>1805.8742631219586</v>
          </cell>
          <cell r="AI186">
            <v>1796.6936608278872</v>
          </cell>
          <cell r="AJ186">
            <v>1783.962946359133</v>
          </cell>
          <cell r="AK186">
            <v>1772.8988481141166</v>
          </cell>
          <cell r="AL186">
            <v>1761.8041497002571</v>
          </cell>
          <cell r="AM186">
            <v>1750.5517741258354</v>
          </cell>
          <cell r="AN186">
            <v>1725.8931311041131</v>
          </cell>
        </row>
        <row r="187">
          <cell r="A187" t="str">
            <v>RH3NaCCCCSAF</v>
          </cell>
          <cell r="B187" t="str">
            <v>RD</v>
          </cell>
          <cell r="C187" t="str">
            <v>High</v>
          </cell>
          <cell r="D187">
            <v>30</v>
          </cell>
          <cell r="E187" t="str">
            <v>NaturalGas</v>
          </cell>
          <cell r="F187" t="str">
            <v>CCCCSAvgCF</v>
          </cell>
          <cell r="G187">
            <v>2292.0026298555649</v>
          </cell>
          <cell r="H187">
            <v>2268.6755257301024</v>
          </cell>
          <cell r="I187">
            <v>2245.3484216046404</v>
          </cell>
          <cell r="J187">
            <v>2222.0213174791784</v>
          </cell>
          <cell r="K187">
            <v>2198.6942133537159</v>
          </cell>
          <cell r="L187">
            <v>2175.3671092282539</v>
          </cell>
          <cell r="M187">
            <v>2123.3682333303191</v>
          </cell>
          <cell r="N187">
            <v>2095.9547088672211</v>
          </cell>
          <cell r="O187">
            <v>2076.4743456063684</v>
          </cell>
          <cell r="P187">
            <v>2057.1579467163224</v>
          </cell>
          <cell r="Q187">
            <v>2037.7277463111354</v>
          </cell>
          <cell r="R187">
            <v>2021.4763986268056</v>
          </cell>
          <cell r="S187">
            <v>2001.136127603093</v>
          </cell>
          <cell r="T187">
            <v>1986.7624192987025</v>
          </cell>
          <cell r="U187">
            <v>1973.1046807278556</v>
          </cell>
          <cell r="V187">
            <v>1956.7055575489912</v>
          </cell>
          <cell r="W187">
            <v>1942.586075021519</v>
          </cell>
          <cell r="X187">
            <v>1928.9218567081732</v>
          </cell>
          <cell r="Y187">
            <v>1914.1757824809915</v>
          </cell>
          <cell r="Z187">
            <v>1899.4446540989948</v>
          </cell>
          <cell r="AA187">
            <v>1885.9502817428354</v>
          </cell>
          <cell r="AB187">
            <v>1875.102351661209</v>
          </cell>
          <cell r="AC187">
            <v>1863.2554799957434</v>
          </cell>
          <cell r="AD187">
            <v>1851.6461438934457</v>
          </cell>
          <cell r="AE187">
            <v>1841.9402246018137</v>
          </cell>
          <cell r="AF187">
            <v>1828.084931494815</v>
          </cell>
          <cell r="AG187">
            <v>1819.3224169821226</v>
          </cell>
          <cell r="AH187">
            <v>1805.8742631219586</v>
          </cell>
          <cell r="AI187">
            <v>1796.6936608278872</v>
          </cell>
          <cell r="AJ187">
            <v>1783.962946359133</v>
          </cell>
          <cell r="AK187">
            <v>1772.8988481141166</v>
          </cell>
          <cell r="AL187">
            <v>1761.8041497002571</v>
          </cell>
          <cell r="AM187">
            <v>1750.5517741258354</v>
          </cell>
          <cell r="AN187">
            <v>1725.8931311041131</v>
          </cell>
        </row>
        <row r="188">
          <cell r="A188" t="str">
            <v>RL3NaCCCCSHF</v>
          </cell>
          <cell r="B188" t="str">
            <v>RD</v>
          </cell>
          <cell r="C188" t="str">
            <v>Low</v>
          </cell>
          <cell r="D188">
            <v>30</v>
          </cell>
          <cell r="E188" t="str">
            <v>NaturalGas</v>
          </cell>
          <cell r="F188" t="str">
            <v>CCCCSHighCF</v>
          </cell>
          <cell r="G188">
            <v>2292.0026298555649</v>
          </cell>
          <cell r="H188">
            <v>2268.6755257301024</v>
          </cell>
          <cell r="I188">
            <v>2245.3484216046404</v>
          </cell>
          <cell r="J188">
            <v>2222.0213174791784</v>
          </cell>
          <cell r="K188">
            <v>2198.6942133537159</v>
          </cell>
          <cell r="L188">
            <v>2175.3671092282539</v>
          </cell>
          <cell r="M188">
            <v>2123.3682333303191</v>
          </cell>
          <cell r="N188">
            <v>2095.9547088672211</v>
          </cell>
          <cell r="O188">
            <v>2076.4743456063684</v>
          </cell>
          <cell r="P188">
            <v>2057.1579467163224</v>
          </cell>
          <cell r="Q188">
            <v>2037.7277463111354</v>
          </cell>
          <cell r="R188">
            <v>2021.4763986268056</v>
          </cell>
          <cell r="S188">
            <v>2001.136127603093</v>
          </cell>
          <cell r="T188">
            <v>1986.7624192987025</v>
          </cell>
          <cell r="U188">
            <v>1973.1046807278556</v>
          </cell>
          <cell r="V188">
            <v>1956.7055575489912</v>
          </cell>
          <cell r="W188">
            <v>1942.586075021519</v>
          </cell>
          <cell r="X188">
            <v>1928.9218567081732</v>
          </cell>
          <cell r="Y188">
            <v>1914.1757824809915</v>
          </cell>
          <cell r="Z188">
            <v>1899.4446540989948</v>
          </cell>
          <cell r="AA188">
            <v>1885.9502817428354</v>
          </cell>
          <cell r="AB188">
            <v>1875.102351661209</v>
          </cell>
          <cell r="AC188">
            <v>1863.2554799957434</v>
          </cell>
          <cell r="AD188">
            <v>1851.6461438934457</v>
          </cell>
          <cell r="AE188">
            <v>1841.9402246018137</v>
          </cell>
          <cell r="AF188">
            <v>1828.084931494815</v>
          </cell>
          <cell r="AG188">
            <v>1819.3224169821226</v>
          </cell>
          <cell r="AH188">
            <v>1805.8742631219586</v>
          </cell>
          <cell r="AI188">
            <v>1796.6936608278872</v>
          </cell>
          <cell r="AJ188">
            <v>1783.962946359133</v>
          </cell>
          <cell r="AK188">
            <v>1772.8988481141166</v>
          </cell>
          <cell r="AL188">
            <v>1761.8041497002571</v>
          </cell>
          <cell r="AM188">
            <v>1750.5517741258354</v>
          </cell>
          <cell r="AN188">
            <v>1725.8931311041131</v>
          </cell>
        </row>
        <row r="189">
          <cell r="A189" t="str">
            <v>RM3NaCCCCSHF</v>
          </cell>
          <cell r="B189" t="str">
            <v>RD</v>
          </cell>
          <cell r="C189" t="str">
            <v>Mid</v>
          </cell>
          <cell r="D189">
            <v>30</v>
          </cell>
          <cell r="E189" t="str">
            <v>NaturalGas</v>
          </cell>
          <cell r="F189" t="str">
            <v>CCCCSHighCF</v>
          </cell>
          <cell r="G189">
            <v>2292.0026298555649</v>
          </cell>
          <cell r="H189">
            <v>2268.6755257301024</v>
          </cell>
          <cell r="I189">
            <v>2245.3484216046404</v>
          </cell>
          <cell r="J189">
            <v>2222.0213174791784</v>
          </cell>
          <cell r="K189">
            <v>2198.6942133537159</v>
          </cell>
          <cell r="L189">
            <v>2175.3671092282539</v>
          </cell>
          <cell r="M189">
            <v>2123.3682333303191</v>
          </cell>
          <cell r="N189">
            <v>2095.9547088672211</v>
          </cell>
          <cell r="O189">
            <v>2076.4743456063684</v>
          </cell>
          <cell r="P189">
            <v>2057.1579467163224</v>
          </cell>
          <cell r="Q189">
            <v>2037.7277463111354</v>
          </cell>
          <cell r="R189">
            <v>2021.4763986268056</v>
          </cell>
          <cell r="S189">
            <v>2001.136127603093</v>
          </cell>
          <cell r="T189">
            <v>1986.7624192987025</v>
          </cell>
          <cell r="U189">
            <v>1973.1046807278556</v>
          </cell>
          <cell r="V189">
            <v>1956.7055575489912</v>
          </cell>
          <cell r="W189">
            <v>1942.586075021519</v>
          </cell>
          <cell r="X189">
            <v>1928.9218567081732</v>
          </cell>
          <cell r="Y189">
            <v>1914.1757824809915</v>
          </cell>
          <cell r="Z189">
            <v>1899.4446540989948</v>
          </cell>
          <cell r="AA189">
            <v>1885.9502817428354</v>
          </cell>
          <cell r="AB189">
            <v>1875.102351661209</v>
          </cell>
          <cell r="AC189">
            <v>1863.2554799957434</v>
          </cell>
          <cell r="AD189">
            <v>1851.6461438934457</v>
          </cell>
          <cell r="AE189">
            <v>1841.9402246018137</v>
          </cell>
          <cell r="AF189">
            <v>1828.084931494815</v>
          </cell>
          <cell r="AG189">
            <v>1819.3224169821226</v>
          </cell>
          <cell r="AH189">
            <v>1805.8742631219586</v>
          </cell>
          <cell r="AI189">
            <v>1796.6936608278872</v>
          </cell>
          <cell r="AJ189">
            <v>1783.962946359133</v>
          </cell>
          <cell r="AK189">
            <v>1772.8988481141166</v>
          </cell>
          <cell r="AL189">
            <v>1761.8041497002571</v>
          </cell>
          <cell r="AM189">
            <v>1750.5517741258354</v>
          </cell>
          <cell r="AN189">
            <v>1725.8931311041131</v>
          </cell>
        </row>
        <row r="190">
          <cell r="A190" t="str">
            <v>RH3NaCCCCSHF</v>
          </cell>
          <cell r="B190" t="str">
            <v>RD</v>
          </cell>
          <cell r="C190" t="str">
            <v>High</v>
          </cell>
          <cell r="D190">
            <v>30</v>
          </cell>
          <cell r="E190" t="str">
            <v>NaturalGas</v>
          </cell>
          <cell r="F190" t="str">
            <v>CCCCSHighCF</v>
          </cell>
          <cell r="G190">
            <v>2292.0026298555649</v>
          </cell>
          <cell r="H190">
            <v>2268.6755257301024</v>
          </cell>
          <cell r="I190">
            <v>2245.3484216046404</v>
          </cell>
          <cell r="J190">
            <v>2222.0213174791784</v>
          </cell>
          <cell r="K190">
            <v>2198.6942133537159</v>
          </cell>
          <cell r="L190">
            <v>2175.3671092282539</v>
          </cell>
          <cell r="M190">
            <v>2123.3682333303191</v>
          </cell>
          <cell r="N190">
            <v>2095.9547088672211</v>
          </cell>
          <cell r="O190">
            <v>2076.4743456063684</v>
          </cell>
          <cell r="P190">
            <v>2057.1579467163224</v>
          </cell>
          <cell r="Q190">
            <v>2037.7277463111354</v>
          </cell>
          <cell r="R190">
            <v>2021.4763986268056</v>
          </cell>
          <cell r="S190">
            <v>2001.136127603093</v>
          </cell>
          <cell r="T190">
            <v>1986.7624192987025</v>
          </cell>
          <cell r="U190">
            <v>1973.1046807278556</v>
          </cell>
          <cell r="V190">
            <v>1956.7055575489912</v>
          </cell>
          <cell r="W190">
            <v>1942.586075021519</v>
          </cell>
          <cell r="X190">
            <v>1928.9218567081732</v>
          </cell>
          <cell r="Y190">
            <v>1914.1757824809915</v>
          </cell>
          <cell r="Z190">
            <v>1899.4446540989948</v>
          </cell>
          <cell r="AA190">
            <v>1885.9502817428354</v>
          </cell>
          <cell r="AB190">
            <v>1875.102351661209</v>
          </cell>
          <cell r="AC190">
            <v>1863.2554799957434</v>
          </cell>
          <cell r="AD190">
            <v>1851.6461438934457</v>
          </cell>
          <cell r="AE190">
            <v>1841.9402246018137</v>
          </cell>
          <cell r="AF190">
            <v>1828.084931494815</v>
          </cell>
          <cell r="AG190">
            <v>1819.3224169821226</v>
          </cell>
          <cell r="AH190">
            <v>1805.8742631219586</v>
          </cell>
          <cell r="AI190">
            <v>1796.6936608278872</v>
          </cell>
          <cell r="AJ190">
            <v>1783.962946359133</v>
          </cell>
          <cell r="AK190">
            <v>1772.8988481141166</v>
          </cell>
          <cell r="AL190">
            <v>1761.8041497002571</v>
          </cell>
          <cell r="AM190">
            <v>1750.5517741258354</v>
          </cell>
          <cell r="AN190">
            <v>1725.8931311041131</v>
          </cell>
        </row>
        <row r="191">
          <cell r="A191" t="str">
            <v>RM3Nu**</v>
          </cell>
          <cell r="B191" t="str">
            <v>RD</v>
          </cell>
          <cell r="C191" t="str">
            <v>Mid</v>
          </cell>
          <cell r="D191">
            <v>30</v>
          </cell>
          <cell r="E191" t="str">
            <v>Nuclear</v>
          </cell>
          <cell r="F191" t="str">
            <v>*</v>
          </cell>
          <cell r="G191">
            <v>6742.105118916671</v>
          </cell>
          <cell r="H191">
            <v>6694.8905830988351</v>
          </cell>
          <cell r="I191">
            <v>6647.6760472809992</v>
          </cell>
          <cell r="J191">
            <v>6600.4615114631633</v>
          </cell>
          <cell r="K191">
            <v>6553.2469756453274</v>
          </cell>
          <cell r="L191">
            <v>6506.0324398274915</v>
          </cell>
          <cell r="M191">
            <v>6458.8179040096556</v>
          </cell>
          <cell r="N191">
            <v>6414.6951909577674</v>
          </cell>
          <cell r="O191">
            <v>6396.9947340608287</v>
          </cell>
          <cell r="P191">
            <v>6376.720804438025</v>
          </cell>
          <cell r="Q191">
            <v>6353.0731916467585</v>
          </cell>
          <cell r="R191">
            <v>6322.820293978627</v>
          </cell>
          <cell r="S191">
            <v>6279.4823967064212</v>
          </cell>
          <cell r="T191">
            <v>6246.3746789767602</v>
          </cell>
          <cell r="U191">
            <v>6213.4327113541203</v>
          </cell>
          <cell r="V191">
            <v>6177.0947633460864</v>
          </cell>
          <cell r="W191">
            <v>6143.351633451799</v>
          </cell>
          <cell r="X191">
            <v>6114.434382906159</v>
          </cell>
          <cell r="Y191">
            <v>6077.8207171581944</v>
          </cell>
          <cell r="Z191">
            <v>6043.8118806535849</v>
          </cell>
          <cell r="AA191">
            <v>6008.3572198493903</v>
          </cell>
          <cell r="AB191">
            <v>5976.210832959976</v>
          </cell>
          <cell r="AC191">
            <v>5940.8794751941023</v>
          </cell>
          <cell r="AD191">
            <v>5906.3042247495259</v>
          </cell>
          <cell r="AE191">
            <v>5877.8021517099287</v>
          </cell>
          <cell r="AF191">
            <v>5836.0573310896534</v>
          </cell>
          <cell r="AG191">
            <v>5810.5708415799854</v>
          </cell>
          <cell r="AH191">
            <v>5770.121243208042</v>
          </cell>
          <cell r="AI191">
            <v>5743.3064061325222</v>
          </cell>
          <cell r="AJ191">
            <v>5705.144291402582</v>
          </cell>
          <cell r="AK191">
            <v>5672.3104150417221</v>
          </cell>
          <cell r="AL191">
            <v>5639.3793074299247</v>
          </cell>
          <cell r="AM191">
            <v>5605.9431703757409</v>
          </cell>
          <cell r="AN191">
            <v>5529.5558840370504</v>
          </cell>
        </row>
        <row r="192">
          <cell r="A192" t="str">
            <v>RL3BiDedicad</v>
          </cell>
          <cell r="B192" t="str">
            <v>RD</v>
          </cell>
          <cell r="C192" t="str">
            <v>Low</v>
          </cell>
          <cell r="D192">
            <v>30</v>
          </cell>
          <cell r="E192" t="str">
            <v>Biopower</v>
          </cell>
          <cell r="F192" t="str">
            <v>Dedicated</v>
          </cell>
          <cell r="G192">
            <v>3989.8176251074042</v>
          </cell>
          <cell r="H192">
            <v>3963.7002417278786</v>
          </cell>
          <cell r="I192">
            <v>3937.582858348354</v>
          </cell>
          <cell r="J192">
            <v>3908.0297409770656</v>
          </cell>
          <cell r="K192">
            <v>4035.8060346008619</v>
          </cell>
          <cell r="L192">
            <v>3939.1151309562679</v>
          </cell>
          <cell r="M192">
            <v>3915.6751351917223</v>
          </cell>
          <cell r="N192">
            <v>3894.0899312378456</v>
          </cell>
          <cell r="O192">
            <v>3888.5485660911772</v>
          </cell>
          <cell r="P192">
            <v>3881.4665482084411</v>
          </cell>
          <cell r="Q192">
            <v>3872.3502967665704</v>
          </cell>
          <cell r="R192">
            <v>3859.2192730366955</v>
          </cell>
          <cell r="S192">
            <v>3838.0955529073062</v>
          </cell>
          <cell r="T192">
            <v>3823.2172858846507</v>
          </cell>
          <cell r="U192">
            <v>3808.4416149333547</v>
          </cell>
          <cell r="V192">
            <v>3791.5824087664905</v>
          </cell>
          <cell r="W192">
            <v>3776.3132406287982</v>
          </cell>
          <cell r="X192">
            <v>3764.014458374244</v>
          </cell>
          <cell r="Y192">
            <v>3746.9791422819571</v>
          </cell>
          <cell r="Z192">
            <v>3731.5469678488212</v>
          </cell>
          <cell r="AA192">
            <v>3715.2197469473522</v>
          </cell>
          <cell r="AB192">
            <v>3700.9375196951896</v>
          </cell>
          <cell r="AC192">
            <v>3684.6827801034142</v>
          </cell>
          <cell r="AD192">
            <v>3668.8946706009738</v>
          </cell>
          <cell r="AE192">
            <v>3656.8830661153015</v>
          </cell>
          <cell r="AF192">
            <v>3636.6285966033811</v>
          </cell>
          <cell r="AG192">
            <v>3626.5063863344476</v>
          </cell>
          <cell r="AH192">
            <v>3607.0456508242291</v>
          </cell>
          <cell r="AI192">
            <v>3596.108868163918</v>
          </cell>
          <cell r="AJ192">
            <v>3578.068191994706</v>
          </cell>
          <cell r="AK192">
            <v>3563.3654835601305</v>
          </cell>
          <cell r="AL192">
            <v>3548.6043119556139</v>
          </cell>
          <cell r="AM192">
            <v>3533.5251377928935</v>
          </cell>
          <cell r="AN192">
            <v>3491.3271833971144</v>
          </cell>
        </row>
        <row r="193">
          <cell r="A193" t="str">
            <v>RM3BiDedicad</v>
          </cell>
          <cell r="B193" t="str">
            <v>RD</v>
          </cell>
          <cell r="C193" t="str">
            <v>Mid</v>
          </cell>
          <cell r="D193">
            <v>30</v>
          </cell>
          <cell r="E193" t="str">
            <v>Biopower</v>
          </cell>
          <cell r="F193" t="str">
            <v>Dedicated</v>
          </cell>
          <cell r="G193">
            <v>3989.8176251074042</v>
          </cell>
          <cell r="H193">
            <v>3963.7002417278786</v>
          </cell>
          <cell r="I193">
            <v>3937.582858348354</v>
          </cell>
          <cell r="J193">
            <v>3908.0297409770656</v>
          </cell>
          <cell r="K193">
            <v>4035.8060346008619</v>
          </cell>
          <cell r="L193">
            <v>3939.1151309562679</v>
          </cell>
          <cell r="M193">
            <v>3915.6751351917223</v>
          </cell>
          <cell r="N193">
            <v>3894.0899312378456</v>
          </cell>
          <cell r="O193">
            <v>3888.5485660911772</v>
          </cell>
          <cell r="P193">
            <v>3881.4665482084411</v>
          </cell>
          <cell r="Q193">
            <v>3872.3502967665704</v>
          </cell>
          <cell r="R193">
            <v>3859.2192730366955</v>
          </cell>
          <cell r="S193">
            <v>3838.0955529073062</v>
          </cell>
          <cell r="T193">
            <v>3823.2172858846507</v>
          </cell>
          <cell r="U193">
            <v>3808.4416149333547</v>
          </cell>
          <cell r="V193">
            <v>3791.5824087664905</v>
          </cell>
          <cell r="W193">
            <v>3776.3132406287982</v>
          </cell>
          <cell r="X193">
            <v>3764.014458374244</v>
          </cell>
          <cell r="Y193">
            <v>3746.9791422819571</v>
          </cell>
          <cell r="Z193">
            <v>3731.5469678488212</v>
          </cell>
          <cell r="AA193">
            <v>3715.2197469473522</v>
          </cell>
          <cell r="AB193">
            <v>3700.9375196951896</v>
          </cell>
          <cell r="AC193">
            <v>3684.6827801034142</v>
          </cell>
          <cell r="AD193">
            <v>3668.8946706009738</v>
          </cell>
          <cell r="AE193">
            <v>3656.8830661153015</v>
          </cell>
          <cell r="AF193">
            <v>3636.6285966033811</v>
          </cell>
          <cell r="AG193">
            <v>3626.5063863344476</v>
          </cell>
          <cell r="AH193">
            <v>3607.0456508242291</v>
          </cell>
          <cell r="AI193">
            <v>3596.108868163918</v>
          </cell>
          <cell r="AJ193">
            <v>3578.068191994706</v>
          </cell>
          <cell r="AK193">
            <v>3563.3654835601305</v>
          </cell>
          <cell r="AL193">
            <v>3548.6043119556139</v>
          </cell>
          <cell r="AM193">
            <v>3533.5251377928935</v>
          </cell>
          <cell r="AN193">
            <v>3491.3271833971144</v>
          </cell>
        </row>
        <row r="194">
          <cell r="A194" t="str">
            <v>RC3BiDedicad</v>
          </cell>
          <cell r="B194" t="str">
            <v>RD</v>
          </cell>
          <cell r="C194" t="str">
            <v>Constant</v>
          </cell>
          <cell r="D194">
            <v>30</v>
          </cell>
          <cell r="E194" t="str">
            <v>Biopower</v>
          </cell>
          <cell r="F194" t="str">
            <v>Dedicated</v>
          </cell>
          <cell r="G194">
            <v>3989.8176251074042</v>
          </cell>
          <cell r="H194">
            <v>3963.7002417278786</v>
          </cell>
          <cell r="I194">
            <v>3937.582858348354</v>
          </cell>
          <cell r="J194">
            <v>3908.0297409770656</v>
          </cell>
          <cell r="K194">
            <v>4035.8060346008619</v>
          </cell>
          <cell r="L194">
            <v>3939.1151309562679</v>
          </cell>
          <cell r="M194">
            <v>3915.6751351917223</v>
          </cell>
          <cell r="N194">
            <v>3894.0899312378456</v>
          </cell>
          <cell r="O194">
            <v>3888.5485660911772</v>
          </cell>
          <cell r="P194">
            <v>3881.4665482084411</v>
          </cell>
          <cell r="Q194">
            <v>3872.3502967665704</v>
          </cell>
          <cell r="R194">
            <v>3859.2192730366955</v>
          </cell>
          <cell r="S194">
            <v>3838.0955529073062</v>
          </cell>
          <cell r="T194">
            <v>3823.2172858846507</v>
          </cell>
          <cell r="U194">
            <v>3808.4416149333547</v>
          </cell>
          <cell r="V194">
            <v>3791.5824087664905</v>
          </cell>
          <cell r="W194">
            <v>3776.3132406287982</v>
          </cell>
          <cell r="X194">
            <v>3764.014458374244</v>
          </cell>
          <cell r="Y194">
            <v>3746.9791422819571</v>
          </cell>
          <cell r="Z194">
            <v>3731.5469678488212</v>
          </cell>
          <cell r="AA194">
            <v>3715.2197469473522</v>
          </cell>
          <cell r="AB194">
            <v>3700.9375196951896</v>
          </cell>
          <cell r="AC194">
            <v>3684.6827801034142</v>
          </cell>
          <cell r="AD194">
            <v>3668.8946706009738</v>
          </cell>
          <cell r="AE194">
            <v>3656.8830661153015</v>
          </cell>
          <cell r="AF194">
            <v>3636.6285966033811</v>
          </cell>
          <cell r="AG194">
            <v>3626.5063863344476</v>
          </cell>
          <cell r="AH194">
            <v>3607.0456508242291</v>
          </cell>
          <cell r="AI194">
            <v>3596.108868163918</v>
          </cell>
          <cell r="AJ194">
            <v>3578.068191994706</v>
          </cell>
          <cell r="AK194">
            <v>3563.3654835601305</v>
          </cell>
          <cell r="AL194">
            <v>3548.6043119556139</v>
          </cell>
          <cell r="AM194">
            <v>3533.5251377928935</v>
          </cell>
          <cell r="AN194">
            <v>3491.3271833971144</v>
          </cell>
        </row>
        <row r="195">
          <cell r="A195" t="str">
            <v>RL3BiCofired</v>
          </cell>
          <cell r="B195" t="str">
            <v>RD</v>
          </cell>
          <cell r="C195" t="str">
            <v>Low</v>
          </cell>
          <cell r="D195">
            <v>30</v>
          </cell>
          <cell r="E195" t="str">
            <v>Biopower</v>
          </cell>
          <cell r="F195" t="str">
            <v>CofireOld</v>
          </cell>
          <cell r="G195">
            <v>4183.5829570798514</v>
          </cell>
          <cell r="H195">
            <v>4188.4061227944849</v>
          </cell>
          <cell r="I195">
            <v>4193.2292885091201</v>
          </cell>
          <cell r="J195">
            <v>4198.0524542237545</v>
          </cell>
          <cell r="K195">
            <v>4202.8756199383897</v>
          </cell>
          <cell r="L195">
            <v>4091.5110554538533</v>
          </cell>
          <cell r="M195">
            <v>4073.945552049091</v>
          </cell>
          <cell r="N195">
            <v>4058.1434308854937</v>
          </cell>
          <cell r="O195">
            <v>4057.7859536664164</v>
          </cell>
          <cell r="P195">
            <v>4055.9659186013387</v>
          </cell>
          <cell r="Q195">
            <v>4052.2015954842923</v>
          </cell>
          <cell r="R195">
            <v>4044.5681541619479</v>
          </cell>
          <cell r="S195">
            <v>4029.1974459817734</v>
          </cell>
          <cell r="T195">
            <v>4019.8694895955005</v>
          </cell>
          <cell r="U195">
            <v>4010.6417766352506</v>
          </cell>
          <cell r="V195">
            <v>3999.3885044567842</v>
          </cell>
          <cell r="W195">
            <v>3989.6796874933898</v>
          </cell>
          <cell r="X195">
            <v>3982.8686561779673</v>
          </cell>
          <cell r="Y195">
            <v>3971.4378794699769</v>
          </cell>
          <cell r="Z195">
            <v>3961.5700965294459</v>
          </cell>
          <cell r="AA195">
            <v>3950.8248989383269</v>
          </cell>
          <cell r="AB195">
            <v>3942.0829779828764</v>
          </cell>
          <cell r="AC195">
            <v>3931.4048308138085</v>
          </cell>
          <cell r="AD195">
            <v>3921.1828926078297</v>
          </cell>
          <cell r="AE195">
            <v>3914.6815653386457</v>
          </cell>
          <cell r="AF195">
            <v>3900.0534814102793</v>
          </cell>
          <cell r="AG195">
            <v>3895.4258198265798</v>
          </cell>
          <cell r="AH195">
            <v>3881.5680230918138</v>
          </cell>
          <cell r="AI195">
            <v>3876.1487011457671</v>
          </cell>
          <cell r="AJ195">
            <v>3863.688412428221</v>
          </cell>
          <cell r="AK195">
            <v>3854.5389522492314</v>
          </cell>
          <cell r="AL195">
            <v>3845.3322351301108</v>
          </cell>
          <cell r="AM195">
            <v>3835.8101196675971</v>
          </cell>
          <cell r="AN195">
            <v>3799.1915648516165</v>
          </cell>
        </row>
        <row r="196">
          <cell r="A196" t="str">
            <v>RM3BiCofired</v>
          </cell>
          <cell r="B196" t="str">
            <v>RD</v>
          </cell>
          <cell r="C196" t="str">
            <v>Mid</v>
          </cell>
          <cell r="D196">
            <v>30</v>
          </cell>
          <cell r="E196" t="str">
            <v>Biopower</v>
          </cell>
          <cell r="F196" t="str">
            <v>CofireOld</v>
          </cell>
          <cell r="G196">
            <v>4183.5829570798514</v>
          </cell>
          <cell r="H196">
            <v>4188.4061227944849</v>
          </cell>
          <cell r="I196">
            <v>4193.2292885091201</v>
          </cell>
          <cell r="J196">
            <v>4198.0524542237545</v>
          </cell>
          <cell r="K196">
            <v>4202.8756199383897</v>
          </cell>
          <cell r="L196">
            <v>4091.5110554538533</v>
          </cell>
          <cell r="M196">
            <v>4073.945552049091</v>
          </cell>
          <cell r="N196">
            <v>4058.1434308854937</v>
          </cell>
          <cell r="O196">
            <v>4057.7859536664164</v>
          </cell>
          <cell r="P196">
            <v>4055.9659186013387</v>
          </cell>
          <cell r="Q196">
            <v>4052.2015954842923</v>
          </cell>
          <cell r="R196">
            <v>4044.5681541619479</v>
          </cell>
          <cell r="S196">
            <v>4029.1974459817734</v>
          </cell>
          <cell r="T196">
            <v>4019.8694895955005</v>
          </cell>
          <cell r="U196">
            <v>4010.6417766352506</v>
          </cell>
          <cell r="V196">
            <v>3999.3885044567842</v>
          </cell>
          <cell r="W196">
            <v>3989.6796874933898</v>
          </cell>
          <cell r="X196">
            <v>3982.8686561779673</v>
          </cell>
          <cell r="Y196">
            <v>3971.4378794699769</v>
          </cell>
          <cell r="Z196">
            <v>3961.5700965294459</v>
          </cell>
          <cell r="AA196">
            <v>3950.8248989383269</v>
          </cell>
          <cell r="AB196">
            <v>3942.0829779828764</v>
          </cell>
          <cell r="AC196">
            <v>3931.4048308138085</v>
          </cell>
          <cell r="AD196">
            <v>3921.1828926078297</v>
          </cell>
          <cell r="AE196">
            <v>3914.6815653386457</v>
          </cell>
          <cell r="AF196">
            <v>3900.0534814102793</v>
          </cell>
          <cell r="AG196">
            <v>3895.4258198265798</v>
          </cell>
          <cell r="AH196">
            <v>3881.5680230918138</v>
          </cell>
          <cell r="AI196">
            <v>3876.1487011457671</v>
          </cell>
          <cell r="AJ196">
            <v>3863.688412428221</v>
          </cell>
          <cell r="AK196">
            <v>3854.5389522492314</v>
          </cell>
          <cell r="AL196">
            <v>3845.3322351301108</v>
          </cell>
          <cell r="AM196">
            <v>3835.8101196675971</v>
          </cell>
          <cell r="AN196">
            <v>3799.1915648516165</v>
          </cell>
        </row>
        <row r="197">
          <cell r="A197" t="str">
            <v>RC3BiCofired</v>
          </cell>
          <cell r="B197" t="str">
            <v>RD</v>
          </cell>
          <cell r="C197" t="str">
            <v>Constant</v>
          </cell>
          <cell r="D197">
            <v>30</v>
          </cell>
          <cell r="E197" t="str">
            <v>Biopower</v>
          </cell>
          <cell r="F197" t="str">
            <v>CofireOld</v>
          </cell>
          <cell r="G197">
            <v>4183.5829570798514</v>
          </cell>
          <cell r="H197">
            <v>4188.4061227944849</v>
          </cell>
          <cell r="I197">
            <v>4193.2292885091201</v>
          </cell>
          <cell r="J197">
            <v>4198.0524542237545</v>
          </cell>
          <cell r="K197">
            <v>4202.8756199383897</v>
          </cell>
          <cell r="L197">
            <v>4091.5110554538533</v>
          </cell>
          <cell r="M197">
            <v>4073.945552049091</v>
          </cell>
          <cell r="N197">
            <v>4058.1434308854937</v>
          </cell>
          <cell r="O197">
            <v>4057.7859536664164</v>
          </cell>
          <cell r="P197">
            <v>4055.9659186013387</v>
          </cell>
          <cell r="Q197">
            <v>4052.2015954842923</v>
          </cell>
          <cell r="R197">
            <v>4044.5681541619479</v>
          </cell>
          <cell r="S197">
            <v>4029.1974459817734</v>
          </cell>
          <cell r="T197">
            <v>4019.8694895955005</v>
          </cell>
          <cell r="U197">
            <v>4010.6417766352506</v>
          </cell>
          <cell r="V197">
            <v>3999.3885044567842</v>
          </cell>
          <cell r="W197">
            <v>3989.6796874933898</v>
          </cell>
          <cell r="X197">
            <v>3982.8686561779673</v>
          </cell>
          <cell r="Y197">
            <v>3971.4378794699769</v>
          </cell>
          <cell r="Z197">
            <v>3961.5700965294459</v>
          </cell>
          <cell r="AA197">
            <v>3950.8248989383269</v>
          </cell>
          <cell r="AB197">
            <v>3942.0829779828764</v>
          </cell>
          <cell r="AC197">
            <v>3931.4048308138085</v>
          </cell>
          <cell r="AD197">
            <v>3921.1828926078297</v>
          </cell>
          <cell r="AE197">
            <v>3914.6815653386457</v>
          </cell>
          <cell r="AF197">
            <v>3900.0534814102793</v>
          </cell>
          <cell r="AG197">
            <v>3895.4258198265798</v>
          </cell>
          <cell r="AH197">
            <v>3881.5680230918138</v>
          </cell>
          <cell r="AI197">
            <v>3876.1487011457671</v>
          </cell>
          <cell r="AJ197">
            <v>3863.688412428221</v>
          </cell>
          <cell r="AK197">
            <v>3854.5389522492314</v>
          </cell>
          <cell r="AL197">
            <v>3845.3322351301108</v>
          </cell>
          <cell r="AM197">
            <v>3835.8101196675971</v>
          </cell>
          <cell r="AN197">
            <v>3799.1915648516165</v>
          </cell>
        </row>
        <row r="198">
          <cell r="A198" t="str">
            <v>RL3BiCofirew</v>
          </cell>
          <cell r="B198" t="str">
            <v>RD</v>
          </cell>
          <cell r="C198" t="str">
            <v>Low</v>
          </cell>
          <cell r="D198">
            <v>30</v>
          </cell>
          <cell r="E198" t="str">
            <v>Biopower</v>
          </cell>
          <cell r="F198" t="str">
            <v>CofireNew</v>
          </cell>
          <cell r="G198">
            <v>4183.5829570798514</v>
          </cell>
          <cell r="H198">
            <v>4188.4061227944849</v>
          </cell>
          <cell r="I198">
            <v>4193.2292885091201</v>
          </cell>
          <cell r="J198">
            <v>4198.0524542237545</v>
          </cell>
          <cell r="K198">
            <v>4202.8756199383897</v>
          </cell>
          <cell r="L198">
            <v>4091.5110554538533</v>
          </cell>
          <cell r="M198">
            <v>4073.945552049091</v>
          </cell>
          <cell r="N198">
            <v>4058.1434308854937</v>
          </cell>
          <cell r="O198">
            <v>4057.7859536664164</v>
          </cell>
          <cell r="P198">
            <v>4055.9659186013387</v>
          </cell>
          <cell r="Q198">
            <v>4052.2015954842923</v>
          </cell>
          <cell r="R198">
            <v>4044.5681541619479</v>
          </cell>
          <cell r="S198">
            <v>4029.1974459817734</v>
          </cell>
          <cell r="T198">
            <v>4019.8694895955005</v>
          </cell>
          <cell r="U198">
            <v>4010.6417766352506</v>
          </cell>
          <cell r="V198">
            <v>3999.3885044567842</v>
          </cell>
          <cell r="W198">
            <v>3989.6796874933898</v>
          </cell>
          <cell r="X198">
            <v>3982.8686561779673</v>
          </cell>
          <cell r="Y198">
            <v>3971.4378794699769</v>
          </cell>
          <cell r="Z198">
            <v>3961.5700965294459</v>
          </cell>
          <cell r="AA198">
            <v>3950.8248989383269</v>
          </cell>
          <cell r="AB198">
            <v>3942.0829779828764</v>
          </cell>
          <cell r="AC198">
            <v>3931.4048308138085</v>
          </cell>
          <cell r="AD198">
            <v>3921.1828926078297</v>
          </cell>
          <cell r="AE198">
            <v>3914.6815653386457</v>
          </cell>
          <cell r="AF198">
            <v>3900.0534814102793</v>
          </cell>
          <cell r="AG198">
            <v>3895.4258198265798</v>
          </cell>
          <cell r="AH198">
            <v>3881.5680230918138</v>
          </cell>
          <cell r="AI198">
            <v>3876.1487011457671</v>
          </cell>
          <cell r="AJ198">
            <v>3863.688412428221</v>
          </cell>
          <cell r="AK198">
            <v>3854.5389522492314</v>
          </cell>
          <cell r="AL198">
            <v>3845.3322351301108</v>
          </cell>
          <cell r="AM198">
            <v>3835.8101196675971</v>
          </cell>
          <cell r="AN198">
            <v>3799.1915648516165</v>
          </cell>
        </row>
        <row r="199">
          <cell r="A199" t="str">
            <v>RM3BiCofirew</v>
          </cell>
          <cell r="B199" t="str">
            <v>RD</v>
          </cell>
          <cell r="C199" t="str">
            <v>Mid</v>
          </cell>
          <cell r="D199">
            <v>30</v>
          </cell>
          <cell r="E199" t="str">
            <v>Biopower</v>
          </cell>
          <cell r="F199" t="str">
            <v>CofireNew</v>
          </cell>
          <cell r="G199">
            <v>4183.5829570798514</v>
          </cell>
          <cell r="H199">
            <v>4188.4061227944849</v>
          </cell>
          <cell r="I199">
            <v>4193.2292885091201</v>
          </cell>
          <cell r="J199">
            <v>4198.0524542237545</v>
          </cell>
          <cell r="K199">
            <v>4202.8756199383897</v>
          </cell>
          <cell r="L199">
            <v>4091.5110554538533</v>
          </cell>
          <cell r="M199">
            <v>4073.945552049091</v>
          </cell>
          <cell r="N199">
            <v>4058.1434308854937</v>
          </cell>
          <cell r="O199">
            <v>4057.7859536664164</v>
          </cell>
          <cell r="P199">
            <v>4055.9659186013387</v>
          </cell>
          <cell r="Q199">
            <v>4052.2015954842923</v>
          </cell>
          <cell r="R199">
            <v>4044.5681541619479</v>
          </cell>
          <cell r="S199">
            <v>4029.1974459817734</v>
          </cell>
          <cell r="T199">
            <v>4019.8694895955005</v>
          </cell>
          <cell r="U199">
            <v>4010.6417766352506</v>
          </cell>
          <cell r="V199">
            <v>3999.3885044567842</v>
          </cell>
          <cell r="W199">
            <v>3989.6796874933898</v>
          </cell>
          <cell r="X199">
            <v>3982.8686561779673</v>
          </cell>
          <cell r="Y199">
            <v>3971.4378794699769</v>
          </cell>
          <cell r="Z199">
            <v>3961.5700965294459</v>
          </cell>
          <cell r="AA199">
            <v>3950.8248989383269</v>
          </cell>
          <cell r="AB199">
            <v>3942.0829779828764</v>
          </cell>
          <cell r="AC199">
            <v>3931.4048308138085</v>
          </cell>
          <cell r="AD199">
            <v>3921.1828926078297</v>
          </cell>
          <cell r="AE199">
            <v>3914.6815653386457</v>
          </cell>
          <cell r="AF199">
            <v>3900.0534814102793</v>
          </cell>
          <cell r="AG199">
            <v>3895.4258198265798</v>
          </cell>
          <cell r="AH199">
            <v>3881.5680230918138</v>
          </cell>
          <cell r="AI199">
            <v>3876.1487011457671</v>
          </cell>
          <cell r="AJ199">
            <v>3863.688412428221</v>
          </cell>
          <cell r="AK199">
            <v>3854.5389522492314</v>
          </cell>
          <cell r="AL199">
            <v>3845.3322351301108</v>
          </cell>
          <cell r="AM199">
            <v>3835.8101196675971</v>
          </cell>
          <cell r="AN199">
            <v>3799.1915648516165</v>
          </cell>
        </row>
        <row r="200">
          <cell r="A200" t="str">
            <v>RC3BiCofirew</v>
          </cell>
          <cell r="B200" t="str">
            <v>RD</v>
          </cell>
          <cell r="C200" t="str">
            <v>Constant</v>
          </cell>
          <cell r="D200">
            <v>30</v>
          </cell>
          <cell r="E200" t="str">
            <v>Biopower</v>
          </cell>
          <cell r="F200" t="str">
            <v>CofireNew</v>
          </cell>
          <cell r="G200">
            <v>4183.5829570798514</v>
          </cell>
          <cell r="H200">
            <v>4188.4061227944849</v>
          </cell>
          <cell r="I200">
            <v>4193.2292885091201</v>
          </cell>
          <cell r="J200">
            <v>4198.0524542237545</v>
          </cell>
          <cell r="K200">
            <v>4202.8756199383897</v>
          </cell>
          <cell r="L200">
            <v>4091.5110554538533</v>
          </cell>
          <cell r="M200">
            <v>4073.945552049091</v>
          </cell>
          <cell r="N200">
            <v>4058.1434308854937</v>
          </cell>
          <cell r="O200">
            <v>4057.7859536664164</v>
          </cell>
          <cell r="P200">
            <v>4055.9659186013387</v>
          </cell>
          <cell r="Q200">
            <v>4052.2015954842923</v>
          </cell>
          <cell r="R200">
            <v>4044.5681541619479</v>
          </cell>
          <cell r="S200">
            <v>4029.1974459817734</v>
          </cell>
          <cell r="T200">
            <v>4019.8694895955005</v>
          </cell>
          <cell r="U200">
            <v>4010.6417766352506</v>
          </cell>
          <cell r="V200">
            <v>3999.3885044567842</v>
          </cell>
          <cell r="W200">
            <v>3989.6796874933898</v>
          </cell>
          <cell r="X200">
            <v>3982.8686561779673</v>
          </cell>
          <cell r="Y200">
            <v>3971.4378794699769</v>
          </cell>
          <cell r="Z200">
            <v>3961.5700965294459</v>
          </cell>
          <cell r="AA200">
            <v>3950.8248989383269</v>
          </cell>
          <cell r="AB200">
            <v>3942.0829779828764</v>
          </cell>
          <cell r="AC200">
            <v>3931.4048308138085</v>
          </cell>
          <cell r="AD200">
            <v>3921.1828926078297</v>
          </cell>
          <cell r="AE200">
            <v>3914.6815653386457</v>
          </cell>
          <cell r="AF200">
            <v>3900.0534814102793</v>
          </cell>
          <cell r="AG200">
            <v>3895.4258198265798</v>
          </cell>
          <cell r="AH200">
            <v>3881.5680230918138</v>
          </cell>
          <cell r="AI200">
            <v>3876.1487011457671</v>
          </cell>
          <cell r="AJ200">
            <v>3863.688412428221</v>
          </cell>
          <cell r="AK200">
            <v>3854.5389522492314</v>
          </cell>
          <cell r="AL200">
            <v>3845.3322351301108</v>
          </cell>
          <cell r="AM200">
            <v>3835.8101196675971</v>
          </cell>
          <cell r="AN200">
            <v>3799.1915648516165</v>
          </cell>
        </row>
        <row r="201">
          <cell r="A201" t="str">
            <v>RL3Ba**</v>
          </cell>
          <cell r="B201" t="str">
            <v>RD</v>
          </cell>
          <cell r="C201" t="str">
            <v>Low</v>
          </cell>
          <cell r="D201">
            <v>30</v>
          </cell>
          <cell r="E201" t="str">
            <v>Battery</v>
          </cell>
          <cell r="F201" t="str">
            <v>*</v>
          </cell>
          <cell r="G201" t="str">
            <v>*</v>
          </cell>
          <cell r="H201">
            <v>1484.375</v>
          </cell>
          <cell r="I201">
            <v>1323.09646390336</v>
          </cell>
          <cell r="J201">
            <v>1161.81792780672</v>
          </cell>
          <cell r="K201">
            <v>1073.097286046934</v>
          </cell>
          <cell r="L201">
            <v>984.37664428714811</v>
          </cell>
          <cell r="M201">
            <v>895.65600252736203</v>
          </cell>
          <cell r="N201">
            <v>806.93536076757619</v>
          </cell>
          <cell r="O201">
            <v>718.21471900779056</v>
          </cell>
          <cell r="P201">
            <v>671.74200189552175</v>
          </cell>
          <cell r="Q201">
            <v>625.26928478325294</v>
          </cell>
          <cell r="R201">
            <v>578.79656767098413</v>
          </cell>
          <cell r="S201">
            <v>532.32385055871543</v>
          </cell>
          <cell r="T201">
            <v>485.85113344644657</v>
          </cell>
          <cell r="U201">
            <v>476.34535040075514</v>
          </cell>
          <cell r="V201">
            <v>466.83956735506376</v>
          </cell>
          <cell r="W201">
            <v>457.33378430937245</v>
          </cell>
          <cell r="X201">
            <v>447.82800126368102</v>
          </cell>
          <cell r="Y201">
            <v>438.32221821798964</v>
          </cell>
          <cell r="Z201">
            <v>428.81643517229827</v>
          </cell>
          <cell r="AA201">
            <v>419.3106521266069</v>
          </cell>
          <cell r="AB201">
            <v>409.80486908091552</v>
          </cell>
          <cell r="AC201">
            <v>400.29908603522415</v>
          </cell>
          <cell r="AD201">
            <v>390.79330298953272</v>
          </cell>
          <cell r="AE201">
            <v>381.2875199438414</v>
          </cell>
          <cell r="AF201">
            <v>371.78173689815003</v>
          </cell>
          <cell r="AG201">
            <v>362.27595385245866</v>
          </cell>
          <cell r="AH201">
            <v>352.77017080676728</v>
          </cell>
          <cell r="AI201">
            <v>343.26438776107591</v>
          </cell>
          <cell r="AJ201">
            <v>333.75860471538465</v>
          </cell>
          <cell r="AK201">
            <v>324.25282166969328</v>
          </cell>
          <cell r="AL201">
            <v>314.7470386240019</v>
          </cell>
          <cell r="AM201">
            <v>305.24125557831064</v>
          </cell>
          <cell r="AN201">
            <v>295.73547253261972</v>
          </cell>
        </row>
        <row r="202">
          <cell r="A202" t="str">
            <v>RM3Ba**</v>
          </cell>
          <cell r="B202" t="str">
            <v>RD</v>
          </cell>
          <cell r="C202" t="str">
            <v>Mid</v>
          </cell>
          <cell r="D202">
            <v>30</v>
          </cell>
          <cell r="E202" t="str">
            <v>Battery</v>
          </cell>
          <cell r="F202" t="str">
            <v>*</v>
          </cell>
          <cell r="G202" t="str">
            <v>*</v>
          </cell>
          <cell r="H202">
            <v>1484.375</v>
          </cell>
          <cell r="I202">
            <v>1384.2199618045338</v>
          </cell>
          <cell r="J202">
            <v>1284.064923609068</v>
          </cell>
          <cell r="K202">
            <v>1220.7636690925328</v>
          </cell>
          <cell r="L202">
            <v>1157.4624145759976</v>
          </cell>
          <cell r="M202">
            <v>1094.1611600594629</v>
          </cell>
          <cell r="N202">
            <v>1030.8599055429277</v>
          </cell>
          <cell r="O202">
            <v>967.55865102639291</v>
          </cell>
          <cell r="P202">
            <v>936.11500870384475</v>
          </cell>
          <cell r="Q202">
            <v>904.67136638129648</v>
          </cell>
          <cell r="R202">
            <v>873.22772405874832</v>
          </cell>
          <cell r="S202">
            <v>841.78408173620028</v>
          </cell>
          <cell r="T202">
            <v>810.34043941365223</v>
          </cell>
          <cell r="U202">
            <v>800.21118392098151</v>
          </cell>
          <cell r="V202">
            <v>790.08192842831079</v>
          </cell>
          <cell r="W202">
            <v>779.95267293564007</v>
          </cell>
          <cell r="X202">
            <v>769.82341744296946</v>
          </cell>
          <cell r="Y202">
            <v>759.69416195029862</v>
          </cell>
          <cell r="Z202">
            <v>749.56490645762801</v>
          </cell>
          <cell r="AA202">
            <v>739.4356509649574</v>
          </cell>
          <cell r="AB202">
            <v>729.30639547228668</v>
          </cell>
          <cell r="AC202">
            <v>719.17713997961619</v>
          </cell>
          <cell r="AD202">
            <v>709.04788448694546</v>
          </cell>
          <cell r="AE202">
            <v>698.91862899427485</v>
          </cell>
          <cell r="AF202">
            <v>688.78937350160425</v>
          </cell>
          <cell r="AG202">
            <v>678.66011800893364</v>
          </cell>
          <cell r="AH202">
            <v>668.53086251626291</v>
          </cell>
          <cell r="AI202">
            <v>658.40160702359231</v>
          </cell>
          <cell r="AJ202">
            <v>648.2723515309217</v>
          </cell>
          <cell r="AK202">
            <v>638.14309603825109</v>
          </cell>
          <cell r="AL202">
            <v>628.01384054558048</v>
          </cell>
          <cell r="AM202">
            <v>617.88458505290987</v>
          </cell>
          <cell r="AN202">
            <v>607.75532956023926</v>
          </cell>
        </row>
        <row r="203">
          <cell r="A203" t="str">
            <v>RC3Ba**</v>
          </cell>
          <cell r="B203" t="str">
            <v>RD</v>
          </cell>
          <cell r="C203" t="str">
            <v>Constant</v>
          </cell>
          <cell r="D203">
            <v>30</v>
          </cell>
          <cell r="E203" t="str">
            <v>Battery</v>
          </cell>
          <cell r="F203" t="str">
            <v>*</v>
          </cell>
          <cell r="G203" t="str">
            <v>*</v>
          </cell>
          <cell r="H203">
            <v>1484.375</v>
          </cell>
          <cell r="I203">
            <v>1484.375</v>
          </cell>
          <cell r="J203">
            <v>1438.595210280374</v>
          </cell>
          <cell r="K203">
            <v>1426.1567592172078</v>
          </cell>
          <cell r="L203">
            <v>1413.7183081540416</v>
          </cell>
          <cell r="M203">
            <v>1401.2798570908753</v>
          </cell>
          <cell r="N203">
            <v>1388.8414060277091</v>
          </cell>
          <cell r="O203">
            <v>1376.4029549645429</v>
          </cell>
          <cell r="P203">
            <v>1363.9645039013767</v>
          </cell>
          <cell r="Q203">
            <v>1351.5260528382105</v>
          </cell>
          <cell r="R203">
            <v>1339.0876017750443</v>
          </cell>
          <cell r="S203">
            <v>1326.6491507118781</v>
          </cell>
          <cell r="T203">
            <v>1314.2106996487119</v>
          </cell>
          <cell r="U203">
            <v>1310.1716874634074</v>
          </cell>
          <cell r="V203">
            <v>1306.1326752781029</v>
          </cell>
          <cell r="W203">
            <v>1302.0936630927986</v>
          </cell>
          <cell r="X203">
            <v>1298.0546509074941</v>
          </cell>
          <cell r="Y203">
            <v>1294.0156387221896</v>
          </cell>
          <cell r="Z203">
            <v>1289.9766265368853</v>
          </cell>
          <cell r="AA203">
            <v>1285.9376143515808</v>
          </cell>
          <cell r="AB203">
            <v>1281.8986021662763</v>
          </cell>
          <cell r="AC203">
            <v>1277.859589980972</v>
          </cell>
          <cell r="AD203">
            <v>1273.8205777956673</v>
          </cell>
          <cell r="AE203">
            <v>1269.781565610363</v>
          </cell>
          <cell r="AF203">
            <v>1265.7425534250585</v>
          </cell>
          <cell r="AG203">
            <v>1261.703541239754</v>
          </cell>
          <cell r="AH203">
            <v>1257.6645290544498</v>
          </cell>
          <cell r="AI203">
            <v>1253.6255168691453</v>
          </cell>
          <cell r="AJ203">
            <v>1249.5865046838408</v>
          </cell>
          <cell r="AK203">
            <v>1245.5474924985365</v>
          </cell>
          <cell r="AL203">
            <v>1241.5084803132318</v>
          </cell>
          <cell r="AM203">
            <v>1237.4694681279275</v>
          </cell>
          <cell r="AN203">
            <v>1233.4304559426228</v>
          </cell>
        </row>
        <row r="204">
          <cell r="A204" t="str">
            <v>RL3HyNPD11</v>
          </cell>
          <cell r="B204" t="str">
            <v>RD</v>
          </cell>
          <cell r="C204" t="str">
            <v>Low</v>
          </cell>
          <cell r="D204">
            <v>30</v>
          </cell>
          <cell r="E204" t="str">
            <v>Hydropower</v>
          </cell>
          <cell r="F204" t="str">
            <v>NPD1</v>
          </cell>
          <cell r="G204">
            <v>6178.9863820328428</v>
          </cell>
          <cell r="H204">
            <v>6083.4350462282118</v>
          </cell>
          <cell r="I204">
            <v>5987.8837104235799</v>
          </cell>
          <cell r="J204">
            <v>5892.332374618949</v>
          </cell>
          <cell r="K204">
            <v>5796.7810388143171</v>
          </cell>
          <cell r="L204">
            <v>5701.229703009687</v>
          </cell>
          <cell r="M204">
            <v>5605.6783672050542</v>
          </cell>
          <cell r="N204">
            <v>5510.1270314004223</v>
          </cell>
          <cell r="O204">
            <v>5414.5756955957895</v>
          </cell>
          <cell r="P204">
            <v>5319.0243597911594</v>
          </cell>
          <cell r="Q204">
            <v>5223.4730239865276</v>
          </cell>
          <cell r="R204">
            <v>5127.9216881818957</v>
          </cell>
          <cell r="S204">
            <v>5032.3703523772638</v>
          </cell>
          <cell r="T204">
            <v>4936.8190165726328</v>
          </cell>
          <cell r="U204">
            <v>4841.2676807680009</v>
          </cell>
          <cell r="V204">
            <v>4745.716344963369</v>
          </cell>
          <cell r="W204">
            <v>4650.1650091587389</v>
          </cell>
          <cell r="X204">
            <v>4554.613673354107</v>
          </cell>
          <cell r="Y204">
            <v>4459.0623375494743</v>
          </cell>
          <cell r="Z204">
            <v>4436.5546895599382</v>
          </cell>
          <cell r="AA204">
            <v>4414.0470415704049</v>
          </cell>
          <cell r="AB204">
            <v>4391.5393935808688</v>
          </cell>
          <cell r="AC204">
            <v>4369.0317455913328</v>
          </cell>
          <cell r="AD204">
            <v>4346.5240976017976</v>
          </cell>
          <cell r="AE204">
            <v>4324.0164496122625</v>
          </cell>
          <cell r="AF204">
            <v>4301.5088016227273</v>
          </cell>
          <cell r="AG204">
            <v>4279.0011536331913</v>
          </cell>
          <cell r="AH204">
            <v>4256.4935056436561</v>
          </cell>
          <cell r="AI204">
            <v>4233.985857654121</v>
          </cell>
          <cell r="AJ204">
            <v>4211.4782096645849</v>
          </cell>
          <cell r="AK204">
            <v>4188.9705616750489</v>
          </cell>
          <cell r="AL204">
            <v>4166.4629136855137</v>
          </cell>
          <cell r="AM204">
            <v>4143.9552656959786</v>
          </cell>
          <cell r="AN204">
            <v>4121.4476177064435</v>
          </cell>
        </row>
        <row r="205">
          <cell r="A205" t="str">
            <v>RM3HyNPD11</v>
          </cell>
          <cell r="B205" t="str">
            <v>RD</v>
          </cell>
          <cell r="C205" t="str">
            <v>Mid</v>
          </cell>
          <cell r="D205">
            <v>30</v>
          </cell>
          <cell r="E205" t="str">
            <v>Hydropower</v>
          </cell>
          <cell r="F205" t="str">
            <v>NPD1</v>
          </cell>
          <cell r="G205">
            <v>6370.0890536421075</v>
          </cell>
          <cell r="H205">
            <v>6370.0890536421075</v>
          </cell>
          <cell r="I205">
            <v>6370.0890536421075</v>
          </cell>
          <cell r="J205">
            <v>6370.0890536421075</v>
          </cell>
          <cell r="K205">
            <v>6370.0890536421075</v>
          </cell>
          <cell r="L205">
            <v>6370.0890536421075</v>
          </cell>
          <cell r="M205">
            <v>6370.0890536421075</v>
          </cell>
          <cell r="N205">
            <v>6370.0890536421075</v>
          </cell>
          <cell r="O205">
            <v>6370.0890536421075</v>
          </cell>
          <cell r="P205">
            <v>6370.0890536421075</v>
          </cell>
          <cell r="Q205">
            <v>6370.0890536421075</v>
          </cell>
          <cell r="R205">
            <v>6370.0890536421075</v>
          </cell>
          <cell r="S205">
            <v>6370.0890536421075</v>
          </cell>
          <cell r="T205">
            <v>6370.0890536421075</v>
          </cell>
          <cell r="U205">
            <v>6370.0890536421075</v>
          </cell>
          <cell r="V205">
            <v>6370.0890536421075</v>
          </cell>
          <cell r="W205">
            <v>6370.0890536421075</v>
          </cell>
          <cell r="X205">
            <v>6370.0890536421075</v>
          </cell>
          <cell r="Y205">
            <v>6370.0890536421075</v>
          </cell>
          <cell r="Z205">
            <v>6370.0890536421075</v>
          </cell>
          <cell r="AA205">
            <v>6370.0890536421075</v>
          </cell>
          <cell r="AB205">
            <v>6370.0890536421075</v>
          </cell>
          <cell r="AC205">
            <v>6370.0890536421075</v>
          </cell>
          <cell r="AD205">
            <v>6370.0890536421075</v>
          </cell>
          <cell r="AE205">
            <v>6370.0890536421075</v>
          </cell>
          <cell r="AF205">
            <v>6370.0890536421075</v>
          </cell>
          <cell r="AG205">
            <v>6370.0890536421075</v>
          </cell>
          <cell r="AH205">
            <v>6370.0890536421075</v>
          </cell>
          <cell r="AI205">
            <v>6370.0890536421075</v>
          </cell>
          <cell r="AJ205">
            <v>6370.0890536421075</v>
          </cell>
          <cell r="AK205">
            <v>6370.0890536421075</v>
          </cell>
          <cell r="AL205">
            <v>6370.0890536421075</v>
          </cell>
          <cell r="AM205">
            <v>6370.0890536421075</v>
          </cell>
          <cell r="AN205">
            <v>6370.0890536421075</v>
          </cell>
        </row>
        <row r="206">
          <cell r="A206" t="str">
            <v>RC3HyNPD11</v>
          </cell>
          <cell r="B206" t="str">
            <v>RD</v>
          </cell>
          <cell r="C206" t="str">
            <v>Constant</v>
          </cell>
          <cell r="D206">
            <v>30</v>
          </cell>
          <cell r="E206" t="str">
            <v>Hydropower</v>
          </cell>
          <cell r="F206" t="str">
            <v>NPD1</v>
          </cell>
          <cell r="G206">
            <v>6370.0890536421075</v>
          </cell>
          <cell r="H206">
            <v>6370.0890536421075</v>
          </cell>
          <cell r="I206">
            <v>6370.0890536421075</v>
          </cell>
          <cell r="J206">
            <v>6370.0890536421075</v>
          </cell>
          <cell r="K206">
            <v>6370.0890536421075</v>
          </cell>
          <cell r="L206">
            <v>6370.0890536421075</v>
          </cell>
          <cell r="M206">
            <v>6370.0890536421075</v>
          </cell>
          <cell r="N206">
            <v>6370.0890536421075</v>
          </cell>
          <cell r="O206">
            <v>6370.0890536421075</v>
          </cell>
          <cell r="P206">
            <v>6370.0890536421075</v>
          </cell>
          <cell r="Q206">
            <v>6370.0890536421075</v>
          </cell>
          <cell r="R206">
            <v>6370.0890536421075</v>
          </cell>
          <cell r="S206">
            <v>6370.0890536421075</v>
          </cell>
          <cell r="T206">
            <v>6370.0890536421075</v>
          </cell>
          <cell r="U206">
            <v>6370.0890536421075</v>
          </cell>
          <cell r="V206">
            <v>6370.0890536421075</v>
          </cell>
          <cell r="W206">
            <v>6370.0890536421075</v>
          </cell>
          <cell r="X206">
            <v>6370.0890536421075</v>
          </cell>
          <cell r="Y206">
            <v>6370.0890536421075</v>
          </cell>
          <cell r="Z206">
            <v>6370.0890536421075</v>
          </cell>
          <cell r="AA206">
            <v>6370.0890536421075</v>
          </cell>
          <cell r="AB206">
            <v>6370.0890536421075</v>
          </cell>
          <cell r="AC206">
            <v>6370.0890536421075</v>
          </cell>
          <cell r="AD206">
            <v>6370.0890536421075</v>
          </cell>
          <cell r="AE206">
            <v>6370.0890536421075</v>
          </cell>
          <cell r="AF206">
            <v>6370.0890536421075</v>
          </cell>
          <cell r="AG206">
            <v>6370.0890536421075</v>
          </cell>
          <cell r="AH206">
            <v>6370.0890536421075</v>
          </cell>
          <cell r="AI206">
            <v>6370.0890536421075</v>
          </cell>
          <cell r="AJ206">
            <v>6370.0890536421075</v>
          </cell>
          <cell r="AK206">
            <v>6370.0890536421075</v>
          </cell>
          <cell r="AL206">
            <v>6370.0890536421075</v>
          </cell>
          <cell r="AM206">
            <v>6370.0890536421075</v>
          </cell>
          <cell r="AN206">
            <v>6370.0890536421075</v>
          </cell>
        </row>
        <row r="207">
          <cell r="A207" t="str">
            <v>RL3HyNPD22</v>
          </cell>
          <cell r="B207" t="str">
            <v>RD</v>
          </cell>
          <cell r="C207" t="str">
            <v>Low</v>
          </cell>
          <cell r="D207">
            <v>30</v>
          </cell>
          <cell r="E207" t="str">
            <v>Hydropower</v>
          </cell>
          <cell r="F207" t="str">
            <v>NPD2</v>
          </cell>
          <cell r="G207">
            <v>5624.0609123697459</v>
          </cell>
          <cell r="H207">
            <v>5537.0908982609362</v>
          </cell>
          <cell r="I207">
            <v>5450.1208841521247</v>
          </cell>
          <cell r="J207">
            <v>5363.1508700433169</v>
          </cell>
          <cell r="K207">
            <v>5276.1808559345045</v>
          </cell>
          <cell r="L207">
            <v>5189.2108418256948</v>
          </cell>
          <cell r="M207">
            <v>5102.2408277168843</v>
          </cell>
          <cell r="N207">
            <v>5015.2708136080737</v>
          </cell>
          <cell r="O207">
            <v>4928.3007994992622</v>
          </cell>
          <cell r="P207">
            <v>4841.3307853904525</v>
          </cell>
          <cell r="Q207">
            <v>4754.360771281642</v>
          </cell>
          <cell r="R207">
            <v>4667.3907571728296</v>
          </cell>
          <cell r="S207">
            <v>4580.4207430640199</v>
          </cell>
          <cell r="T207">
            <v>4493.4507289552084</v>
          </cell>
          <cell r="U207">
            <v>4406.4807148463988</v>
          </cell>
          <cell r="V207">
            <v>4319.5107007375891</v>
          </cell>
          <cell r="W207">
            <v>4232.5406866287785</v>
          </cell>
          <cell r="X207">
            <v>4145.570672519968</v>
          </cell>
          <cell r="Y207">
            <v>4058.6006584111569</v>
          </cell>
          <cell r="Z207">
            <v>4038.1143884210824</v>
          </cell>
          <cell r="AA207">
            <v>4017.6281184310064</v>
          </cell>
          <cell r="AB207">
            <v>3997.1418484409319</v>
          </cell>
          <cell r="AC207">
            <v>3976.6555784508555</v>
          </cell>
          <cell r="AD207">
            <v>3956.1693084607809</v>
          </cell>
          <cell r="AE207">
            <v>3935.683038470705</v>
          </cell>
          <cell r="AF207">
            <v>3915.19676848063</v>
          </cell>
          <cell r="AG207">
            <v>3894.7104984905532</v>
          </cell>
          <cell r="AH207">
            <v>3874.2242285004795</v>
          </cell>
          <cell r="AI207">
            <v>3853.737958510404</v>
          </cell>
          <cell r="AJ207">
            <v>3833.2516885203281</v>
          </cell>
          <cell r="AK207">
            <v>3812.7654185302536</v>
          </cell>
          <cell r="AL207">
            <v>3792.2791485401776</v>
          </cell>
          <cell r="AM207">
            <v>3771.7928785501031</v>
          </cell>
          <cell r="AN207">
            <v>3751.3066085600267</v>
          </cell>
        </row>
        <row r="208">
          <cell r="A208" t="str">
            <v>RM3HyNPD22</v>
          </cell>
          <cell r="B208" t="str">
            <v>RD</v>
          </cell>
          <cell r="C208" t="str">
            <v>Mid</v>
          </cell>
          <cell r="D208">
            <v>30</v>
          </cell>
          <cell r="E208" t="str">
            <v>Hydropower</v>
          </cell>
          <cell r="F208" t="str">
            <v>NPD2</v>
          </cell>
          <cell r="G208">
            <v>5798.0009405873689</v>
          </cell>
          <cell r="H208">
            <v>5798.0009405873689</v>
          </cell>
          <cell r="I208">
            <v>5798.0009405873689</v>
          </cell>
          <cell r="J208">
            <v>5798.0009405873689</v>
          </cell>
          <cell r="K208">
            <v>5798.0009405873689</v>
          </cell>
          <cell r="L208">
            <v>5798.0009405873689</v>
          </cell>
          <cell r="M208">
            <v>5798.0009405873689</v>
          </cell>
          <cell r="N208">
            <v>5798.0009405873689</v>
          </cell>
          <cell r="O208">
            <v>5798.0009405873689</v>
          </cell>
          <cell r="P208">
            <v>5798.0009405873689</v>
          </cell>
          <cell r="Q208">
            <v>5798.0009405873689</v>
          </cell>
          <cell r="R208">
            <v>5798.0009405873689</v>
          </cell>
          <cell r="S208">
            <v>5798.0009405873689</v>
          </cell>
          <cell r="T208">
            <v>5798.0009405873689</v>
          </cell>
          <cell r="U208">
            <v>5798.0009405873689</v>
          </cell>
          <cell r="V208">
            <v>5798.0009405873689</v>
          </cell>
          <cell r="W208">
            <v>5798.0009405873689</v>
          </cell>
          <cell r="X208">
            <v>5798.0009405873689</v>
          </cell>
          <cell r="Y208">
            <v>5798.0009405873689</v>
          </cell>
          <cell r="Z208">
            <v>5798.0009405873689</v>
          </cell>
          <cell r="AA208">
            <v>5798.0009405873689</v>
          </cell>
          <cell r="AB208">
            <v>5798.0009405873689</v>
          </cell>
          <cell r="AC208">
            <v>5798.0009405873689</v>
          </cell>
          <cell r="AD208">
            <v>5798.0009405873689</v>
          </cell>
          <cell r="AE208">
            <v>5798.0009405873689</v>
          </cell>
          <cell r="AF208">
            <v>5798.0009405873689</v>
          </cell>
          <cell r="AG208">
            <v>5798.0009405873689</v>
          </cell>
          <cell r="AH208">
            <v>5798.0009405873689</v>
          </cell>
          <cell r="AI208">
            <v>5798.0009405873689</v>
          </cell>
          <cell r="AJ208">
            <v>5798.0009405873689</v>
          </cell>
          <cell r="AK208">
            <v>5798.0009405873689</v>
          </cell>
          <cell r="AL208">
            <v>5798.0009405873689</v>
          </cell>
          <cell r="AM208">
            <v>5798.0009405873689</v>
          </cell>
          <cell r="AN208">
            <v>5798.0009405873689</v>
          </cell>
        </row>
        <row r="209">
          <cell r="A209" t="str">
            <v>RC3HyNPD22</v>
          </cell>
          <cell r="B209" t="str">
            <v>RD</v>
          </cell>
          <cell r="C209" t="str">
            <v>Constant</v>
          </cell>
          <cell r="D209">
            <v>30</v>
          </cell>
          <cell r="E209" t="str">
            <v>Hydropower</v>
          </cell>
          <cell r="F209" t="str">
            <v>NPD2</v>
          </cell>
          <cell r="G209">
            <v>5798.0009405873689</v>
          </cell>
          <cell r="H209">
            <v>5798.0009405873689</v>
          </cell>
          <cell r="I209">
            <v>5798.0009405873689</v>
          </cell>
          <cell r="J209">
            <v>5798.0009405873689</v>
          </cell>
          <cell r="K209">
            <v>5798.0009405873689</v>
          </cell>
          <cell r="L209">
            <v>5798.0009405873689</v>
          </cell>
          <cell r="M209">
            <v>5798.0009405873689</v>
          </cell>
          <cell r="N209">
            <v>5798.0009405873689</v>
          </cell>
          <cell r="O209">
            <v>5798.0009405873689</v>
          </cell>
          <cell r="P209">
            <v>5798.0009405873689</v>
          </cell>
          <cell r="Q209">
            <v>5798.0009405873689</v>
          </cell>
          <cell r="R209">
            <v>5798.0009405873689</v>
          </cell>
          <cell r="S209">
            <v>5798.0009405873689</v>
          </cell>
          <cell r="T209">
            <v>5798.0009405873689</v>
          </cell>
          <cell r="U209">
            <v>5798.0009405873689</v>
          </cell>
          <cell r="V209">
            <v>5798.0009405873689</v>
          </cell>
          <cell r="W209">
            <v>5798.0009405873689</v>
          </cell>
          <cell r="X209">
            <v>5798.0009405873689</v>
          </cell>
          <cell r="Y209">
            <v>5798.0009405873689</v>
          </cell>
          <cell r="Z209">
            <v>5798.0009405873689</v>
          </cell>
          <cell r="AA209">
            <v>5798.0009405873689</v>
          </cell>
          <cell r="AB209">
            <v>5798.0009405873689</v>
          </cell>
          <cell r="AC209">
            <v>5798.0009405873689</v>
          </cell>
          <cell r="AD209">
            <v>5798.0009405873689</v>
          </cell>
          <cell r="AE209">
            <v>5798.0009405873689</v>
          </cell>
          <cell r="AF209">
            <v>5798.0009405873689</v>
          </cell>
          <cell r="AG209">
            <v>5798.0009405873689</v>
          </cell>
          <cell r="AH209">
            <v>5798.0009405873689</v>
          </cell>
          <cell r="AI209">
            <v>5798.0009405873689</v>
          </cell>
          <cell r="AJ209">
            <v>5798.0009405873689</v>
          </cell>
          <cell r="AK209">
            <v>5798.0009405873689</v>
          </cell>
          <cell r="AL209">
            <v>5798.0009405873689</v>
          </cell>
          <cell r="AM209">
            <v>5798.0009405873689</v>
          </cell>
          <cell r="AN209">
            <v>5798.0009405873689</v>
          </cell>
        </row>
        <row r="210">
          <cell r="A210" t="str">
            <v>RL3HyNPD33</v>
          </cell>
          <cell r="B210" t="str">
            <v>RD</v>
          </cell>
          <cell r="C210" t="str">
            <v>Low</v>
          </cell>
          <cell r="D210">
            <v>30</v>
          </cell>
          <cell r="E210" t="str">
            <v>Hydropower</v>
          </cell>
          <cell r="F210" t="str">
            <v>NPD3</v>
          </cell>
          <cell r="G210">
            <v>4159.5315542291301</v>
          </cell>
          <cell r="H210">
            <v>4106.2042266108083</v>
          </cell>
          <cell r="I210">
            <v>4052.8768989924856</v>
          </cell>
          <cell r="J210">
            <v>3999.5495713741639</v>
          </cell>
          <cell r="K210">
            <v>3946.2222437558421</v>
          </cell>
          <cell r="L210">
            <v>3892.8949161375199</v>
          </cell>
          <cell r="M210">
            <v>3839.5675885191972</v>
          </cell>
          <cell r="N210">
            <v>3786.240260900875</v>
          </cell>
          <cell r="O210">
            <v>3732.9129332825532</v>
          </cell>
          <cell r="P210">
            <v>3679.5856056642306</v>
          </cell>
          <cell r="Q210">
            <v>3626.2582780459088</v>
          </cell>
          <cell r="R210">
            <v>3572.9309504275866</v>
          </cell>
          <cell r="S210">
            <v>3519.6036228092635</v>
          </cell>
          <cell r="T210">
            <v>3466.2762951909417</v>
          </cell>
          <cell r="U210">
            <v>3412.9489675726199</v>
          </cell>
          <cell r="V210">
            <v>3359.6216399542973</v>
          </cell>
          <cell r="W210">
            <v>3306.294312335976</v>
          </cell>
          <cell r="X210">
            <v>3252.9669847176533</v>
          </cell>
          <cell r="Y210">
            <v>3199.6396570993311</v>
          </cell>
          <cell r="Z210">
            <v>3177.7399012240735</v>
          </cell>
          <cell r="AA210">
            <v>3155.8401453488154</v>
          </cell>
          <cell r="AB210">
            <v>3133.9403894735578</v>
          </cell>
          <cell r="AC210">
            <v>3112.0406335983002</v>
          </cell>
          <cell r="AD210">
            <v>3090.1408777230426</v>
          </cell>
          <cell r="AE210">
            <v>3068.241121847786</v>
          </cell>
          <cell r="AF210">
            <v>3046.3413659725275</v>
          </cell>
          <cell r="AG210">
            <v>3024.4416100972699</v>
          </cell>
          <cell r="AH210">
            <v>3002.5418542220123</v>
          </cell>
          <cell r="AI210">
            <v>2980.6420983467542</v>
          </cell>
          <cell r="AJ210">
            <v>2958.7423424714975</v>
          </cell>
          <cell r="AK210">
            <v>2936.842586596239</v>
          </cell>
          <cell r="AL210">
            <v>2914.9428307209819</v>
          </cell>
          <cell r="AM210">
            <v>2893.0430748457238</v>
          </cell>
          <cell r="AN210">
            <v>2871.1433189704662</v>
          </cell>
        </row>
        <row r="211">
          <cell r="A211" t="str">
            <v>RM3HyNPD33</v>
          </cell>
          <cell r="B211" t="str">
            <v>RD</v>
          </cell>
          <cell r="C211" t="str">
            <v>Mid</v>
          </cell>
          <cell r="D211">
            <v>30</v>
          </cell>
          <cell r="E211" t="str">
            <v>Hydropower</v>
          </cell>
          <cell r="F211" t="str">
            <v>NPD3</v>
          </cell>
          <cell r="G211">
            <v>4266.1862094657745</v>
          </cell>
          <cell r="H211">
            <v>4266.1862094657745</v>
          </cell>
          <cell r="I211">
            <v>4266.1862094657745</v>
          </cell>
          <cell r="J211">
            <v>4266.1862094657745</v>
          </cell>
          <cell r="K211">
            <v>4266.1862094657745</v>
          </cell>
          <cell r="L211">
            <v>4266.1862094657745</v>
          </cell>
          <cell r="M211">
            <v>4266.1862094657745</v>
          </cell>
          <cell r="N211">
            <v>4266.1862094657745</v>
          </cell>
          <cell r="O211">
            <v>4266.1862094657745</v>
          </cell>
          <cell r="P211">
            <v>4266.1862094657745</v>
          </cell>
          <cell r="Q211">
            <v>4266.1862094657745</v>
          </cell>
          <cell r="R211">
            <v>4266.1862094657745</v>
          </cell>
          <cell r="S211">
            <v>4266.1862094657745</v>
          </cell>
          <cell r="T211">
            <v>4266.1862094657745</v>
          </cell>
          <cell r="U211">
            <v>4266.1862094657745</v>
          </cell>
          <cell r="V211">
            <v>4266.1862094657745</v>
          </cell>
          <cell r="W211">
            <v>4266.1862094657745</v>
          </cell>
          <cell r="X211">
            <v>4266.1862094657745</v>
          </cell>
          <cell r="Y211">
            <v>4266.1862094657745</v>
          </cell>
          <cell r="Z211">
            <v>4266.1862094657745</v>
          </cell>
          <cell r="AA211">
            <v>4266.1862094657745</v>
          </cell>
          <cell r="AB211">
            <v>4266.1862094657745</v>
          </cell>
          <cell r="AC211">
            <v>4266.1862094657745</v>
          </cell>
          <cell r="AD211">
            <v>4266.1862094657745</v>
          </cell>
          <cell r="AE211">
            <v>4266.1862094657745</v>
          </cell>
          <cell r="AF211">
            <v>4266.1862094657745</v>
          </cell>
          <cell r="AG211">
            <v>4266.1862094657745</v>
          </cell>
          <cell r="AH211">
            <v>4266.1862094657745</v>
          </cell>
          <cell r="AI211">
            <v>4266.1862094657745</v>
          </cell>
          <cell r="AJ211">
            <v>4266.1862094657745</v>
          </cell>
          <cell r="AK211">
            <v>4266.1862094657745</v>
          </cell>
          <cell r="AL211">
            <v>4266.1862094657745</v>
          </cell>
          <cell r="AM211">
            <v>4266.1862094657745</v>
          </cell>
          <cell r="AN211">
            <v>4266.1862094657745</v>
          </cell>
        </row>
        <row r="212">
          <cell r="A212" t="str">
            <v>RC3HyNPD33</v>
          </cell>
          <cell r="B212" t="str">
            <v>RD</v>
          </cell>
          <cell r="C212" t="str">
            <v>Constant</v>
          </cell>
          <cell r="D212">
            <v>30</v>
          </cell>
          <cell r="E212" t="str">
            <v>Hydropower</v>
          </cell>
          <cell r="F212" t="str">
            <v>NPD3</v>
          </cell>
          <cell r="G212">
            <v>4266.1862094657745</v>
          </cell>
          <cell r="H212">
            <v>4266.1862094657745</v>
          </cell>
          <cell r="I212">
            <v>4266.1862094657745</v>
          </cell>
          <cell r="J212">
            <v>4266.1862094657745</v>
          </cell>
          <cell r="K212">
            <v>4266.1862094657745</v>
          </cell>
          <cell r="L212">
            <v>4266.1862094657745</v>
          </cell>
          <cell r="M212">
            <v>4266.1862094657745</v>
          </cell>
          <cell r="N212">
            <v>4266.1862094657745</v>
          </cell>
          <cell r="O212">
            <v>4266.1862094657745</v>
          </cell>
          <cell r="P212">
            <v>4266.1862094657745</v>
          </cell>
          <cell r="Q212">
            <v>4266.1862094657745</v>
          </cell>
          <cell r="R212">
            <v>4266.1862094657745</v>
          </cell>
          <cell r="S212">
            <v>4266.1862094657745</v>
          </cell>
          <cell r="T212">
            <v>4266.1862094657745</v>
          </cell>
          <cell r="U212">
            <v>4266.1862094657745</v>
          </cell>
          <cell r="V212">
            <v>4266.1862094657745</v>
          </cell>
          <cell r="W212">
            <v>4266.1862094657745</v>
          </cell>
          <cell r="X212">
            <v>4266.1862094657745</v>
          </cell>
          <cell r="Y212">
            <v>4266.1862094657745</v>
          </cell>
          <cell r="Z212">
            <v>4266.1862094657745</v>
          </cell>
          <cell r="AA212">
            <v>4266.1862094657745</v>
          </cell>
          <cell r="AB212">
            <v>4266.1862094657745</v>
          </cell>
          <cell r="AC212">
            <v>4266.1862094657745</v>
          </cell>
          <cell r="AD212">
            <v>4266.1862094657745</v>
          </cell>
          <cell r="AE212">
            <v>4266.1862094657745</v>
          </cell>
          <cell r="AF212">
            <v>4266.1862094657745</v>
          </cell>
          <cell r="AG212">
            <v>4266.1862094657745</v>
          </cell>
          <cell r="AH212">
            <v>4266.1862094657745</v>
          </cell>
          <cell r="AI212">
            <v>4266.1862094657745</v>
          </cell>
          <cell r="AJ212">
            <v>4266.1862094657745</v>
          </cell>
          <cell r="AK212">
            <v>4266.1862094657745</v>
          </cell>
          <cell r="AL212">
            <v>4266.1862094657745</v>
          </cell>
          <cell r="AM212">
            <v>4266.1862094657745</v>
          </cell>
          <cell r="AN212">
            <v>4266.1862094657745</v>
          </cell>
        </row>
        <row r="213">
          <cell r="A213" t="str">
            <v>RL3HyNPD44</v>
          </cell>
          <cell r="B213" t="str">
            <v>RD</v>
          </cell>
          <cell r="C213" t="str">
            <v>Low</v>
          </cell>
          <cell r="D213">
            <v>30</v>
          </cell>
          <cell r="E213" t="str">
            <v>Hydropower</v>
          </cell>
          <cell r="F213" t="str">
            <v>NPD4</v>
          </cell>
          <cell r="G213">
            <v>3921.7094189310769</v>
          </cell>
          <cell r="H213">
            <v>3871.4310930473457</v>
          </cell>
          <cell r="I213">
            <v>3821.1527671636131</v>
          </cell>
          <cell r="J213">
            <v>3770.8744412798819</v>
          </cell>
          <cell r="K213">
            <v>3720.5961153961503</v>
          </cell>
          <cell r="L213">
            <v>3670.3177895124181</v>
          </cell>
          <cell r="M213">
            <v>3620.0394636286865</v>
          </cell>
          <cell r="N213">
            <v>3569.7611377449543</v>
          </cell>
          <cell r="O213">
            <v>3519.4828118612231</v>
          </cell>
          <cell r="P213">
            <v>3469.2044859774919</v>
          </cell>
          <cell r="Q213">
            <v>3418.9261600937598</v>
          </cell>
          <cell r="R213">
            <v>3368.6478342100281</v>
          </cell>
          <cell r="S213">
            <v>3318.369508326296</v>
          </cell>
          <cell r="T213">
            <v>3268.0911824425648</v>
          </cell>
          <cell r="U213">
            <v>3217.8128565588331</v>
          </cell>
          <cell r="V213">
            <v>3167.5345306751005</v>
          </cell>
          <cell r="W213">
            <v>3117.2562047913693</v>
          </cell>
          <cell r="X213">
            <v>3066.9778789076377</v>
          </cell>
          <cell r="Y213">
            <v>3016.699553023906</v>
          </cell>
          <cell r="Z213">
            <v>2996.0519205276532</v>
          </cell>
          <cell r="AA213">
            <v>2975.4042880314009</v>
          </cell>
          <cell r="AB213">
            <v>2954.7566555351477</v>
          </cell>
          <cell r="AC213">
            <v>2934.1090230388959</v>
          </cell>
          <cell r="AD213">
            <v>2913.4613905426436</v>
          </cell>
          <cell r="AE213">
            <v>2892.8137580463913</v>
          </cell>
          <cell r="AF213">
            <v>2872.1661255501381</v>
          </cell>
          <cell r="AG213">
            <v>2851.5184930538858</v>
          </cell>
          <cell r="AH213">
            <v>2830.8708605576326</v>
          </cell>
          <cell r="AI213">
            <v>2810.2232280613812</v>
          </cell>
          <cell r="AJ213">
            <v>2789.575595565128</v>
          </cell>
          <cell r="AK213">
            <v>2768.9279630688757</v>
          </cell>
          <cell r="AL213">
            <v>2748.2803305726229</v>
          </cell>
          <cell r="AM213">
            <v>2727.6326980763706</v>
          </cell>
          <cell r="AN213">
            <v>2706.9850655801179</v>
          </cell>
        </row>
        <row r="214">
          <cell r="A214" t="str">
            <v>RM3HyNPD44</v>
          </cell>
          <cell r="B214" t="str">
            <v>RD</v>
          </cell>
          <cell r="C214" t="str">
            <v>Mid</v>
          </cell>
          <cell r="D214">
            <v>30</v>
          </cell>
          <cell r="E214" t="str">
            <v>Hydropower</v>
          </cell>
          <cell r="F214" t="str">
            <v>NPD4</v>
          </cell>
          <cell r="G214">
            <v>4022.2660706985412</v>
          </cell>
          <cell r="H214">
            <v>4022.2660706985412</v>
          </cell>
          <cell r="I214">
            <v>4022.2660706985412</v>
          </cell>
          <cell r="J214">
            <v>4022.2660706985412</v>
          </cell>
          <cell r="K214">
            <v>4022.2660706985412</v>
          </cell>
          <cell r="L214">
            <v>4022.2660706985412</v>
          </cell>
          <cell r="M214">
            <v>4022.2660706985412</v>
          </cell>
          <cell r="N214">
            <v>4022.2660706985412</v>
          </cell>
          <cell r="O214">
            <v>4022.2660706985412</v>
          </cell>
          <cell r="P214">
            <v>4022.2660706985412</v>
          </cell>
          <cell r="Q214">
            <v>4022.2660706985412</v>
          </cell>
          <cell r="R214">
            <v>4022.2660706985412</v>
          </cell>
          <cell r="S214">
            <v>4022.2660706985412</v>
          </cell>
          <cell r="T214">
            <v>4022.2660706985412</v>
          </cell>
          <cell r="U214">
            <v>4022.2660706985412</v>
          </cell>
          <cell r="V214">
            <v>4022.2660706985412</v>
          </cell>
          <cell r="W214">
            <v>4022.2660706985412</v>
          </cell>
          <cell r="X214">
            <v>4022.2660706985412</v>
          </cell>
          <cell r="Y214">
            <v>4022.2660706985412</v>
          </cell>
          <cell r="Z214">
            <v>4022.2660706985412</v>
          </cell>
          <cell r="AA214">
            <v>4022.2660706985412</v>
          </cell>
          <cell r="AB214">
            <v>4022.2660706985412</v>
          </cell>
          <cell r="AC214">
            <v>4022.2660706985412</v>
          </cell>
          <cell r="AD214">
            <v>4022.2660706985412</v>
          </cell>
          <cell r="AE214">
            <v>4022.2660706985412</v>
          </cell>
          <cell r="AF214">
            <v>4022.2660706985412</v>
          </cell>
          <cell r="AG214">
            <v>4022.2660706985412</v>
          </cell>
          <cell r="AH214">
            <v>4022.2660706985412</v>
          </cell>
          <cell r="AI214">
            <v>4022.2660706985412</v>
          </cell>
          <cell r="AJ214">
            <v>4022.2660706985412</v>
          </cell>
          <cell r="AK214">
            <v>4022.2660706985412</v>
          </cell>
          <cell r="AL214">
            <v>4022.2660706985412</v>
          </cell>
          <cell r="AM214">
            <v>4022.2660706985412</v>
          </cell>
          <cell r="AN214">
            <v>4022.2660706985412</v>
          </cell>
        </row>
        <row r="215">
          <cell r="A215" t="str">
            <v>RC3HyNPD44</v>
          </cell>
          <cell r="B215" t="str">
            <v>RD</v>
          </cell>
          <cell r="C215" t="str">
            <v>Constant</v>
          </cell>
          <cell r="D215">
            <v>30</v>
          </cell>
          <cell r="E215" t="str">
            <v>Hydropower</v>
          </cell>
          <cell r="F215" t="str">
            <v>NPD4</v>
          </cell>
          <cell r="G215">
            <v>4022.2660706985412</v>
          </cell>
          <cell r="H215">
            <v>4022.2660706985412</v>
          </cell>
          <cell r="I215">
            <v>4022.2660706985412</v>
          </cell>
          <cell r="J215">
            <v>4022.2660706985412</v>
          </cell>
          <cell r="K215">
            <v>4022.2660706985412</v>
          </cell>
          <cell r="L215">
            <v>4022.2660706985412</v>
          </cell>
          <cell r="M215">
            <v>4022.2660706985412</v>
          </cell>
          <cell r="N215">
            <v>4022.2660706985412</v>
          </cell>
          <cell r="O215">
            <v>4022.2660706985412</v>
          </cell>
          <cell r="P215">
            <v>4022.2660706985412</v>
          </cell>
          <cell r="Q215">
            <v>4022.2660706985412</v>
          </cell>
          <cell r="R215">
            <v>4022.2660706985412</v>
          </cell>
          <cell r="S215">
            <v>4022.2660706985412</v>
          </cell>
          <cell r="T215">
            <v>4022.2660706985412</v>
          </cell>
          <cell r="U215">
            <v>4022.2660706985412</v>
          </cell>
          <cell r="V215">
            <v>4022.2660706985412</v>
          </cell>
          <cell r="W215">
            <v>4022.2660706985412</v>
          </cell>
          <cell r="X215">
            <v>4022.2660706985412</v>
          </cell>
          <cell r="Y215">
            <v>4022.2660706985412</v>
          </cell>
          <cell r="Z215">
            <v>4022.2660706985412</v>
          </cell>
          <cell r="AA215">
            <v>4022.2660706985412</v>
          </cell>
          <cell r="AB215">
            <v>4022.2660706985412</v>
          </cell>
          <cell r="AC215">
            <v>4022.2660706985412</v>
          </cell>
          <cell r="AD215">
            <v>4022.2660706985412</v>
          </cell>
          <cell r="AE215">
            <v>4022.2660706985412</v>
          </cell>
          <cell r="AF215">
            <v>4022.2660706985412</v>
          </cell>
          <cell r="AG215">
            <v>4022.2660706985412</v>
          </cell>
          <cell r="AH215">
            <v>4022.2660706985412</v>
          </cell>
          <cell r="AI215">
            <v>4022.2660706985412</v>
          </cell>
          <cell r="AJ215">
            <v>4022.2660706985412</v>
          </cell>
          <cell r="AK215">
            <v>4022.2660706985412</v>
          </cell>
          <cell r="AL215">
            <v>4022.2660706985412</v>
          </cell>
          <cell r="AM215">
            <v>4022.2660706985412</v>
          </cell>
          <cell r="AN215">
            <v>4022.2660706985412</v>
          </cell>
        </row>
        <row r="216">
          <cell r="A216" t="str">
            <v>RL3HyNSD11</v>
          </cell>
          <cell r="B216" t="str">
            <v>RD</v>
          </cell>
          <cell r="C216" t="str">
            <v>Low</v>
          </cell>
          <cell r="D216">
            <v>30</v>
          </cell>
          <cell r="E216" t="str">
            <v>Hydropower</v>
          </cell>
          <cell r="F216" t="str">
            <v>NSD1</v>
          </cell>
          <cell r="G216">
            <v>7281.8847626177021</v>
          </cell>
          <cell r="H216">
            <v>7169.2782972163968</v>
          </cell>
          <cell r="I216">
            <v>7056.6718318150924</v>
          </cell>
          <cell r="J216">
            <v>6944.0653664137872</v>
          </cell>
          <cell r="K216">
            <v>6831.4589010124828</v>
          </cell>
          <cell r="L216">
            <v>6718.8524356111793</v>
          </cell>
          <cell r="M216">
            <v>6606.245970209874</v>
          </cell>
          <cell r="N216">
            <v>6493.6395048085687</v>
          </cell>
          <cell r="O216">
            <v>6381.0330394072653</v>
          </cell>
          <cell r="P216">
            <v>6268.4265740059582</v>
          </cell>
          <cell r="Q216">
            <v>6155.8201086046538</v>
          </cell>
          <cell r="R216">
            <v>6043.2136432033503</v>
          </cell>
          <cell r="S216">
            <v>5930.607177802046</v>
          </cell>
          <cell r="T216">
            <v>5818.0007124007407</v>
          </cell>
          <cell r="U216">
            <v>5705.3942469994381</v>
          </cell>
          <cell r="V216">
            <v>5592.787781598131</v>
          </cell>
          <cell r="W216">
            <v>5480.1813161968266</v>
          </cell>
          <cell r="X216">
            <v>5367.5748507955223</v>
          </cell>
          <cell r="Y216">
            <v>5254.9683853942161</v>
          </cell>
          <cell r="Z216">
            <v>5228.4433068774651</v>
          </cell>
          <cell r="AA216">
            <v>5201.9182283607151</v>
          </cell>
          <cell r="AB216">
            <v>5175.3931498439633</v>
          </cell>
          <cell r="AC216">
            <v>5148.8680713272097</v>
          </cell>
          <cell r="AD216">
            <v>5122.3429928104597</v>
          </cell>
          <cell r="AE216">
            <v>5095.817914293707</v>
          </cell>
          <cell r="AF216">
            <v>5069.2928357769551</v>
          </cell>
          <cell r="AG216">
            <v>5042.7677572602015</v>
          </cell>
          <cell r="AH216">
            <v>5016.2426787434524</v>
          </cell>
          <cell r="AI216">
            <v>4989.7176002266997</v>
          </cell>
          <cell r="AJ216">
            <v>4963.1925217099479</v>
          </cell>
          <cell r="AK216">
            <v>4936.667443193197</v>
          </cell>
          <cell r="AL216">
            <v>4910.1423646764451</v>
          </cell>
          <cell r="AM216">
            <v>4883.6172861596924</v>
          </cell>
          <cell r="AN216">
            <v>4857.0922076429424</v>
          </cell>
        </row>
        <row r="217">
          <cell r="A217" t="str">
            <v>RM3HyNSD11</v>
          </cell>
          <cell r="B217" t="str">
            <v>RD</v>
          </cell>
          <cell r="C217" t="str">
            <v>Mid</v>
          </cell>
          <cell r="D217">
            <v>30</v>
          </cell>
          <cell r="E217" t="str">
            <v>Hydropower</v>
          </cell>
          <cell r="F217" t="str">
            <v>NSD1</v>
          </cell>
          <cell r="G217">
            <v>7468.7144659461801</v>
          </cell>
          <cell r="H217">
            <v>7449.5597683620217</v>
          </cell>
          <cell r="I217">
            <v>7430.5030384027623</v>
          </cell>
          <cell r="J217">
            <v>7411.4463084435047</v>
          </cell>
          <cell r="K217">
            <v>7392.4871332187713</v>
          </cell>
          <cell r="L217">
            <v>7373.5279579940388</v>
          </cell>
          <cell r="M217">
            <v>7354.6657369360155</v>
          </cell>
          <cell r="N217">
            <v>7335.803515877993</v>
          </cell>
          <cell r="O217">
            <v>7317.0377985608184</v>
          </cell>
          <cell r="P217">
            <v>7298.2720812436464</v>
          </cell>
          <cell r="Q217">
            <v>7279.6023797059725</v>
          </cell>
          <cell r="R217">
            <v>7260.9326781682967</v>
          </cell>
          <cell r="S217">
            <v>7242.3585044487709</v>
          </cell>
          <cell r="T217">
            <v>7223.784330729246</v>
          </cell>
          <cell r="U217">
            <v>7205.3051968665177</v>
          </cell>
          <cell r="V217">
            <v>7186.8260630037903</v>
          </cell>
          <cell r="W217">
            <v>7168.4414435010221</v>
          </cell>
          <cell r="X217">
            <v>7150.0568239982549</v>
          </cell>
          <cell r="Y217">
            <v>7131.7662684295865</v>
          </cell>
          <cell r="Z217">
            <v>7113.4757128609208</v>
          </cell>
          <cell r="AA217">
            <v>7095.2787332649987</v>
          </cell>
          <cell r="AB217">
            <v>7077.0817536690793</v>
          </cell>
          <cell r="AC217">
            <v>7058.9778996200466</v>
          </cell>
          <cell r="AD217">
            <v>7040.8740455710122</v>
          </cell>
          <cell r="AE217">
            <v>7022.8627915720263</v>
          </cell>
          <cell r="AF217">
            <v>7004.8515375730431</v>
          </cell>
          <cell r="AG217">
            <v>6986.9324331982443</v>
          </cell>
          <cell r="AH217">
            <v>6969.0133288234465</v>
          </cell>
          <cell r="AI217">
            <v>6951.1859236469745</v>
          </cell>
          <cell r="AJ217">
            <v>6933.3585184705007</v>
          </cell>
          <cell r="AK217">
            <v>6915.6222869955154</v>
          </cell>
          <cell r="AL217">
            <v>6897.8860555205283</v>
          </cell>
          <cell r="AM217">
            <v>6880.2405848566559</v>
          </cell>
          <cell r="AN217">
            <v>6862.5951141927835</v>
          </cell>
        </row>
        <row r="218">
          <cell r="A218" t="str">
            <v>RC3HyNSD11</v>
          </cell>
          <cell r="B218" t="str">
            <v>RD</v>
          </cell>
          <cell r="C218" t="str">
            <v>Constant</v>
          </cell>
          <cell r="D218">
            <v>30</v>
          </cell>
          <cell r="E218" t="str">
            <v>Hydropower</v>
          </cell>
          <cell r="F218" t="str">
            <v>NSD1</v>
          </cell>
          <cell r="G218">
            <v>7507.0976934203109</v>
          </cell>
          <cell r="H218">
            <v>7507.0976934203109</v>
          </cell>
          <cell r="I218">
            <v>7507.0976934203109</v>
          </cell>
          <cell r="J218">
            <v>7507.0976934203109</v>
          </cell>
          <cell r="K218">
            <v>7507.0976934203109</v>
          </cell>
          <cell r="L218">
            <v>7507.0976934203109</v>
          </cell>
          <cell r="M218">
            <v>7507.0976934203109</v>
          </cell>
          <cell r="N218">
            <v>7507.0976934203109</v>
          </cell>
          <cell r="O218">
            <v>7507.0976934203109</v>
          </cell>
          <cell r="P218">
            <v>7507.0976934203109</v>
          </cell>
          <cell r="Q218">
            <v>7507.0976934203109</v>
          </cell>
          <cell r="R218">
            <v>7507.0976934203109</v>
          </cell>
          <cell r="S218">
            <v>7507.0976934203109</v>
          </cell>
          <cell r="T218">
            <v>7507.0976934203109</v>
          </cell>
          <cell r="U218">
            <v>7507.0976934203109</v>
          </cell>
          <cell r="V218">
            <v>7507.0976934203109</v>
          </cell>
          <cell r="W218">
            <v>7507.0976934203109</v>
          </cell>
          <cell r="X218">
            <v>7507.0976934203109</v>
          </cell>
          <cell r="Y218">
            <v>7507.0976934203109</v>
          </cell>
          <cell r="Z218">
            <v>7507.0976934203109</v>
          </cell>
          <cell r="AA218">
            <v>7507.0976934203109</v>
          </cell>
          <cell r="AB218">
            <v>7507.0976934203109</v>
          </cell>
          <cell r="AC218">
            <v>7507.0976934203109</v>
          </cell>
          <cell r="AD218">
            <v>7507.0976934203109</v>
          </cell>
          <cell r="AE218">
            <v>7507.0976934203109</v>
          </cell>
          <cell r="AF218">
            <v>7507.0976934203109</v>
          </cell>
          <cell r="AG218">
            <v>7507.0976934203109</v>
          </cell>
          <cell r="AH218">
            <v>7507.0976934203109</v>
          </cell>
          <cell r="AI218">
            <v>7507.0976934203109</v>
          </cell>
          <cell r="AJ218">
            <v>7507.0976934203109</v>
          </cell>
          <cell r="AK218">
            <v>7507.0976934203109</v>
          </cell>
          <cell r="AL218">
            <v>7507.0976934203109</v>
          </cell>
          <cell r="AM218">
            <v>7507.0976934203109</v>
          </cell>
          <cell r="AN218">
            <v>7507.0976934203109</v>
          </cell>
        </row>
        <row r="219">
          <cell r="A219" t="str">
            <v>RL3HyNSD22</v>
          </cell>
          <cell r="B219" t="str">
            <v>RD</v>
          </cell>
          <cell r="C219" t="str">
            <v>Low</v>
          </cell>
          <cell r="D219">
            <v>30</v>
          </cell>
          <cell r="E219" t="str">
            <v>Hydropower</v>
          </cell>
          <cell r="F219" t="str">
            <v>NSD2</v>
          </cell>
          <cell r="G219">
            <v>6500.719417094826</v>
          </cell>
          <cell r="H219">
            <v>6400.1928281706787</v>
          </cell>
          <cell r="I219">
            <v>6299.6662392465314</v>
          </cell>
          <cell r="J219">
            <v>6199.1396503223859</v>
          </cell>
          <cell r="K219">
            <v>6098.6130613982386</v>
          </cell>
          <cell r="L219">
            <v>5998.0864724740923</v>
          </cell>
          <cell r="M219">
            <v>5897.559883549945</v>
          </cell>
          <cell r="N219">
            <v>5797.0332946257986</v>
          </cell>
          <cell r="O219">
            <v>5696.5067057016513</v>
          </cell>
          <cell r="P219">
            <v>5595.9801167775049</v>
          </cell>
          <cell r="Q219">
            <v>5495.4535278533576</v>
          </cell>
          <cell r="R219">
            <v>5394.9269389292103</v>
          </cell>
          <cell r="S219">
            <v>5294.400350005064</v>
          </cell>
          <cell r="T219">
            <v>5193.8737610809158</v>
          </cell>
          <cell r="U219">
            <v>5093.3471721567712</v>
          </cell>
          <cell r="V219">
            <v>4992.8205832326221</v>
          </cell>
          <cell r="W219">
            <v>4892.2939943084775</v>
          </cell>
          <cell r="X219">
            <v>4791.7674053843311</v>
          </cell>
          <cell r="Y219">
            <v>4691.2408164601829</v>
          </cell>
          <cell r="Z219">
            <v>4667.5612199580519</v>
          </cell>
          <cell r="AA219">
            <v>4643.881623455919</v>
          </cell>
          <cell r="AB219">
            <v>4620.2020269537879</v>
          </cell>
          <cell r="AC219">
            <v>4596.5224304516532</v>
          </cell>
          <cell r="AD219">
            <v>4572.8428339495213</v>
          </cell>
          <cell r="AE219">
            <v>4549.1632374473902</v>
          </cell>
          <cell r="AF219">
            <v>4525.4836409452573</v>
          </cell>
          <cell r="AG219">
            <v>4501.8040444431253</v>
          </cell>
          <cell r="AH219">
            <v>4478.1244479409925</v>
          </cell>
          <cell r="AI219">
            <v>4454.4448514388605</v>
          </cell>
          <cell r="AJ219">
            <v>4430.7652549367276</v>
          </cell>
          <cell r="AK219">
            <v>4407.0856584345947</v>
          </cell>
          <cell r="AL219">
            <v>4383.4060619324628</v>
          </cell>
          <cell r="AM219">
            <v>4359.7264654303308</v>
          </cell>
          <cell r="AN219">
            <v>4336.0468689281988</v>
          </cell>
        </row>
        <row r="220">
          <cell r="A220" t="str">
            <v>RM3HyNSD22</v>
          </cell>
          <cell r="B220" t="str">
            <v>RD</v>
          </cell>
          <cell r="C220" t="str">
            <v>Mid</v>
          </cell>
          <cell r="D220">
            <v>30</v>
          </cell>
          <cell r="E220" t="str">
            <v>Hydropower</v>
          </cell>
          <cell r="F220" t="str">
            <v>NSD2</v>
          </cell>
          <cell r="G220">
            <v>6667.5069342981196</v>
          </cell>
          <cell r="H220">
            <v>6650.4070599423567</v>
          </cell>
          <cell r="I220">
            <v>6633.3946437189561</v>
          </cell>
          <cell r="J220">
            <v>6616.3822274955564</v>
          </cell>
          <cell r="K220">
            <v>6599.4569008070266</v>
          </cell>
          <cell r="L220">
            <v>6582.5315741184977</v>
          </cell>
          <cell r="M220">
            <v>6565.6928008230325</v>
          </cell>
          <cell r="N220">
            <v>6548.8540275275664</v>
          </cell>
          <cell r="O220">
            <v>6532.1014055188098</v>
          </cell>
          <cell r="P220">
            <v>6515.3487835100523</v>
          </cell>
          <cell r="Q220">
            <v>6498.6818771727849</v>
          </cell>
          <cell r="R220">
            <v>6482.0149708355166</v>
          </cell>
          <cell r="S220">
            <v>6465.4333445545199</v>
          </cell>
          <cell r="T220">
            <v>6448.8517182735231</v>
          </cell>
          <cell r="U220">
            <v>6432.3549364335786</v>
          </cell>
          <cell r="V220">
            <v>6415.858154593634</v>
          </cell>
          <cell r="W220">
            <v>6399.4457480706569</v>
          </cell>
          <cell r="X220">
            <v>6383.0333415476825</v>
          </cell>
          <cell r="Y220">
            <v>6366.7049082353233</v>
          </cell>
          <cell r="Z220">
            <v>6350.3764749229622</v>
          </cell>
          <cell r="AA220">
            <v>6334.1315792059968</v>
          </cell>
          <cell r="AB220">
            <v>6317.8866834890341</v>
          </cell>
          <cell r="AC220">
            <v>6301.7249232611102</v>
          </cell>
          <cell r="AD220">
            <v>6285.5631630331864</v>
          </cell>
          <cell r="AE220">
            <v>6269.4840691702202</v>
          </cell>
          <cell r="AF220">
            <v>6253.4049753072559</v>
          </cell>
          <cell r="AG220">
            <v>6237.4081457028924</v>
          </cell>
          <cell r="AH220">
            <v>6221.4113160985307</v>
          </cell>
          <cell r="AI220">
            <v>6205.4963486464158</v>
          </cell>
          <cell r="AJ220">
            <v>6189.5813811942999</v>
          </cell>
          <cell r="AK220">
            <v>6173.7478067703505</v>
          </cell>
          <cell r="AL220">
            <v>6157.9142323464011</v>
          </cell>
          <cell r="AM220">
            <v>6142.161682353124</v>
          </cell>
          <cell r="AN220">
            <v>6126.4091323598459</v>
          </cell>
        </row>
        <row r="221">
          <cell r="A221" t="str">
            <v>RC3HyNSD22</v>
          </cell>
          <cell r="B221" t="str">
            <v>RD</v>
          </cell>
          <cell r="C221" t="str">
            <v>Constant</v>
          </cell>
          <cell r="D221">
            <v>30</v>
          </cell>
          <cell r="E221" t="str">
            <v>Hydropower</v>
          </cell>
          <cell r="F221" t="str">
            <v>NSD2</v>
          </cell>
          <cell r="G221">
            <v>6701.7725949431197</v>
          </cell>
          <cell r="H221">
            <v>6701.7725949431197</v>
          </cell>
          <cell r="I221">
            <v>6701.7725949431197</v>
          </cell>
          <cell r="J221">
            <v>6701.7725949431197</v>
          </cell>
          <cell r="K221">
            <v>6701.7725949431197</v>
          </cell>
          <cell r="L221">
            <v>6701.7725949431197</v>
          </cell>
          <cell r="M221">
            <v>6701.7725949431197</v>
          </cell>
          <cell r="N221">
            <v>6701.7725949431197</v>
          </cell>
          <cell r="O221">
            <v>6701.7725949431197</v>
          </cell>
          <cell r="P221">
            <v>6701.7725949431197</v>
          </cell>
          <cell r="Q221">
            <v>6701.7725949431197</v>
          </cell>
          <cell r="R221">
            <v>6701.7725949431197</v>
          </cell>
          <cell r="S221">
            <v>6701.7725949431197</v>
          </cell>
          <cell r="T221">
            <v>6701.7725949431197</v>
          </cell>
          <cell r="U221">
            <v>6701.7725949431197</v>
          </cell>
          <cell r="V221">
            <v>6701.7725949431197</v>
          </cell>
          <cell r="W221">
            <v>6701.7725949431197</v>
          </cell>
          <cell r="X221">
            <v>6701.7725949431197</v>
          </cell>
          <cell r="Y221">
            <v>6701.7725949431197</v>
          </cell>
          <cell r="Z221">
            <v>6701.7725949431197</v>
          </cell>
          <cell r="AA221">
            <v>6701.7725949431197</v>
          </cell>
          <cell r="AB221">
            <v>6701.7725949431197</v>
          </cell>
          <cell r="AC221">
            <v>6701.7725949431197</v>
          </cell>
          <cell r="AD221">
            <v>6701.7725949431197</v>
          </cell>
          <cell r="AE221">
            <v>6701.7725949431197</v>
          </cell>
          <cell r="AF221">
            <v>6701.7725949431197</v>
          </cell>
          <cell r="AG221">
            <v>6701.7725949431197</v>
          </cell>
          <cell r="AH221">
            <v>6701.7725949431197</v>
          </cell>
          <cell r="AI221">
            <v>6701.7725949431197</v>
          </cell>
          <cell r="AJ221">
            <v>6701.7725949431197</v>
          </cell>
          <cell r="AK221">
            <v>6701.7725949431197</v>
          </cell>
          <cell r="AL221">
            <v>6701.7725949431197</v>
          </cell>
          <cell r="AM221">
            <v>6701.7725949431197</v>
          </cell>
          <cell r="AN221">
            <v>6701.7725949431197</v>
          </cell>
        </row>
        <row r="222">
          <cell r="A222" t="str">
            <v>RL3HyNSD33</v>
          </cell>
          <cell r="B222" t="str">
            <v>RD</v>
          </cell>
          <cell r="C222" t="str">
            <v>Low</v>
          </cell>
          <cell r="D222">
            <v>30</v>
          </cell>
          <cell r="E222" t="str">
            <v>Hydropower</v>
          </cell>
          <cell r="F222" t="str">
            <v>NSD3</v>
          </cell>
          <cell r="G222">
            <v>6367.0805694376586</v>
          </cell>
          <cell r="H222">
            <v>6268.6205606319199</v>
          </cell>
          <cell r="I222">
            <v>6170.1605518261849</v>
          </cell>
          <cell r="J222">
            <v>6071.7005430204472</v>
          </cell>
          <cell r="K222">
            <v>5973.2405342147094</v>
          </cell>
          <cell r="L222">
            <v>5874.7805254089744</v>
          </cell>
          <cell r="M222">
            <v>5776.3205166032367</v>
          </cell>
          <cell r="N222">
            <v>5677.8605077974989</v>
          </cell>
          <cell r="O222">
            <v>5579.400498991763</v>
          </cell>
          <cell r="P222">
            <v>5480.9404901860253</v>
          </cell>
          <cell r="Q222">
            <v>5382.4804813802884</v>
          </cell>
          <cell r="R222">
            <v>5284.0204725745516</v>
          </cell>
          <cell r="S222">
            <v>5185.560463768812</v>
          </cell>
          <cell r="T222">
            <v>5087.100454963077</v>
          </cell>
          <cell r="U222">
            <v>4988.640446157342</v>
          </cell>
          <cell r="V222">
            <v>4890.1804373516015</v>
          </cell>
          <cell r="W222">
            <v>4791.7204285458665</v>
          </cell>
          <cell r="X222">
            <v>4693.2604197401306</v>
          </cell>
          <cell r="Y222">
            <v>4594.8004109343929</v>
          </cell>
          <cell r="Z222">
            <v>4571.6076088601521</v>
          </cell>
          <cell r="AA222">
            <v>4548.4148067859123</v>
          </cell>
          <cell r="AB222">
            <v>4525.2220047116707</v>
          </cell>
          <cell r="AC222">
            <v>4502.0292026374309</v>
          </cell>
          <cell r="AD222">
            <v>4478.836400563192</v>
          </cell>
          <cell r="AE222">
            <v>4455.6435984889513</v>
          </cell>
          <cell r="AF222">
            <v>4432.4507964147106</v>
          </cell>
          <cell r="AG222">
            <v>4409.2579943404708</v>
          </cell>
          <cell r="AH222">
            <v>4386.0651922662319</v>
          </cell>
          <cell r="AI222">
            <v>4362.8723901919893</v>
          </cell>
          <cell r="AJ222">
            <v>4339.6795881177495</v>
          </cell>
          <cell r="AK222">
            <v>4316.4867860435088</v>
          </cell>
          <cell r="AL222">
            <v>4293.2939839692699</v>
          </cell>
          <cell r="AM222">
            <v>4270.1011818950292</v>
          </cell>
          <cell r="AN222">
            <v>4246.9083798207885</v>
          </cell>
        </row>
        <row r="223">
          <cell r="A223" t="str">
            <v>RM3HyNSD33</v>
          </cell>
          <cell r="B223" t="str">
            <v>RD</v>
          </cell>
          <cell r="C223" t="str">
            <v>Mid</v>
          </cell>
          <cell r="D223">
            <v>30</v>
          </cell>
          <cell r="E223" t="str">
            <v>Hydropower</v>
          </cell>
          <cell r="F223" t="str">
            <v>NSD3</v>
          </cell>
          <cell r="G223">
            <v>6530.4393443475947</v>
          </cell>
          <cell r="H223">
            <v>6513.6910014697123</v>
          </cell>
          <cell r="I223">
            <v>6497.028318799491</v>
          </cell>
          <cell r="J223">
            <v>6480.3656361292697</v>
          </cell>
          <cell r="K223">
            <v>6463.7882526466774</v>
          </cell>
          <cell r="L223">
            <v>6447.2108691640842</v>
          </cell>
          <cell r="M223">
            <v>6430.7182597490737</v>
          </cell>
          <cell r="N223">
            <v>6414.2256503340614</v>
          </cell>
          <cell r="O223">
            <v>6397.8174211465985</v>
          </cell>
          <cell r="P223">
            <v>6381.4091919591328</v>
          </cell>
          <cell r="Q223">
            <v>6365.0849163391786</v>
          </cell>
          <cell r="R223">
            <v>6348.7606407192216</v>
          </cell>
          <cell r="S223">
            <v>6332.519892006736</v>
          </cell>
          <cell r="T223">
            <v>6316.2791432942513</v>
          </cell>
          <cell r="U223">
            <v>6300.1214948291963</v>
          </cell>
          <cell r="V223">
            <v>6283.9638463641422</v>
          </cell>
          <cell r="W223">
            <v>6267.8888386664803</v>
          </cell>
          <cell r="X223">
            <v>6251.8138309688175</v>
          </cell>
          <cell r="Y223">
            <v>6235.8210701985099</v>
          </cell>
          <cell r="Z223">
            <v>6219.8283094282033</v>
          </cell>
          <cell r="AA223">
            <v>6203.9173689252139</v>
          </cell>
          <cell r="AB223">
            <v>6188.0064284222244</v>
          </cell>
          <cell r="AC223">
            <v>6172.1769143465172</v>
          </cell>
          <cell r="AD223">
            <v>6156.3474002708099</v>
          </cell>
          <cell r="AE223">
            <v>6140.5988531423436</v>
          </cell>
          <cell r="AF223">
            <v>6124.8503060138773</v>
          </cell>
          <cell r="AG223">
            <v>6109.1823319926189</v>
          </cell>
          <cell r="AH223">
            <v>6093.5143579713576</v>
          </cell>
          <cell r="AI223">
            <v>6077.9265632172683</v>
          </cell>
          <cell r="AJ223">
            <v>6062.3387684631807</v>
          </cell>
          <cell r="AK223">
            <v>6046.830693496222</v>
          </cell>
          <cell r="AL223">
            <v>6031.3226185292606</v>
          </cell>
          <cell r="AM223">
            <v>6015.8939023293997</v>
          </cell>
          <cell r="AN223">
            <v>6000.4651861295379</v>
          </cell>
        </row>
        <row r="224">
          <cell r="A224" t="str">
            <v>RC3HyNSD33</v>
          </cell>
          <cell r="B224" t="str">
            <v>RD</v>
          </cell>
          <cell r="C224" t="str">
            <v>Constant</v>
          </cell>
          <cell r="D224">
            <v>30</v>
          </cell>
          <cell r="E224" t="str">
            <v>Hydropower</v>
          </cell>
          <cell r="F224" t="str">
            <v>NSD3</v>
          </cell>
          <cell r="G224">
            <v>6564.0005870491332</v>
          </cell>
          <cell r="H224">
            <v>6564.0005870491332</v>
          </cell>
          <cell r="I224">
            <v>6564.0005870491332</v>
          </cell>
          <cell r="J224">
            <v>6564.0005870491332</v>
          </cell>
          <cell r="K224">
            <v>6564.0005870491332</v>
          </cell>
          <cell r="L224">
            <v>6564.0005870491332</v>
          </cell>
          <cell r="M224">
            <v>6564.0005870491332</v>
          </cell>
          <cell r="N224">
            <v>6564.0005870491332</v>
          </cell>
          <cell r="O224">
            <v>6564.0005870491332</v>
          </cell>
          <cell r="P224">
            <v>6564.0005870491332</v>
          </cell>
          <cell r="Q224">
            <v>6564.0005870491332</v>
          </cell>
          <cell r="R224">
            <v>6564.0005870491332</v>
          </cell>
          <cell r="S224">
            <v>6564.0005870491332</v>
          </cell>
          <cell r="T224">
            <v>6564.0005870491332</v>
          </cell>
          <cell r="U224">
            <v>6564.0005870491332</v>
          </cell>
          <cell r="V224">
            <v>6564.0005870491332</v>
          </cell>
          <cell r="W224">
            <v>6564.0005870491332</v>
          </cell>
          <cell r="X224">
            <v>6564.0005870491332</v>
          </cell>
          <cell r="Y224">
            <v>6564.0005870491332</v>
          </cell>
          <cell r="Z224">
            <v>6564.0005870491332</v>
          </cell>
          <cell r="AA224">
            <v>6564.0005870491332</v>
          </cell>
          <cell r="AB224">
            <v>6564.0005870491332</v>
          </cell>
          <cell r="AC224">
            <v>6564.0005870491332</v>
          </cell>
          <cell r="AD224">
            <v>6564.0005870491332</v>
          </cell>
          <cell r="AE224">
            <v>6564.0005870491332</v>
          </cell>
          <cell r="AF224">
            <v>6564.0005870491332</v>
          </cell>
          <cell r="AG224">
            <v>6564.0005870491332</v>
          </cell>
          <cell r="AH224">
            <v>6564.0005870491332</v>
          </cell>
          <cell r="AI224">
            <v>6564.0005870491332</v>
          </cell>
          <cell r="AJ224">
            <v>6564.0005870491332</v>
          </cell>
          <cell r="AK224">
            <v>6564.0005870491332</v>
          </cell>
          <cell r="AL224">
            <v>6564.0005870491332</v>
          </cell>
          <cell r="AM224">
            <v>6564.0005870491332</v>
          </cell>
          <cell r="AN224">
            <v>6564.0005870491332</v>
          </cell>
        </row>
        <row r="225">
          <cell r="A225" t="str">
            <v>RL3HyNSD44</v>
          </cell>
          <cell r="B225" t="str">
            <v>RD</v>
          </cell>
          <cell r="C225" t="str">
            <v>Low</v>
          </cell>
          <cell r="D225">
            <v>30</v>
          </cell>
          <cell r="E225" t="str">
            <v>Hydropower</v>
          </cell>
          <cell r="F225" t="str">
            <v>NSD4</v>
          </cell>
          <cell r="G225">
            <v>5731.8192618238972</v>
          </cell>
          <cell r="H225">
            <v>5643.1828814864157</v>
          </cell>
          <cell r="I225">
            <v>5554.5465011489314</v>
          </cell>
          <cell r="J225">
            <v>5465.9101208114498</v>
          </cell>
          <cell r="K225">
            <v>5377.2737404739646</v>
          </cell>
          <cell r="L225">
            <v>5288.637360136483</v>
          </cell>
          <cell r="M225">
            <v>5200.0009797990015</v>
          </cell>
          <cell r="N225">
            <v>5111.3645994615181</v>
          </cell>
          <cell r="O225">
            <v>5022.7282191240347</v>
          </cell>
          <cell r="P225">
            <v>4934.0918387865513</v>
          </cell>
          <cell r="Q225">
            <v>4845.4554584490688</v>
          </cell>
          <cell r="R225">
            <v>4756.8190781115854</v>
          </cell>
          <cell r="S225">
            <v>4668.1826977741021</v>
          </cell>
          <cell r="T225">
            <v>4579.5463174366196</v>
          </cell>
          <cell r="U225">
            <v>4490.9099370991362</v>
          </cell>
          <cell r="V225">
            <v>4402.2735567616537</v>
          </cell>
          <cell r="W225">
            <v>4313.6371764241703</v>
          </cell>
          <cell r="X225">
            <v>4225.0007960866878</v>
          </cell>
          <cell r="Y225">
            <v>4136.3644157492045</v>
          </cell>
          <cell r="Z225">
            <v>4115.4856239363753</v>
          </cell>
          <cell r="AA225">
            <v>4094.6068321235466</v>
          </cell>
          <cell r="AB225">
            <v>4073.728040310717</v>
          </cell>
          <cell r="AC225">
            <v>4052.8492484978874</v>
          </cell>
          <cell r="AD225">
            <v>4031.9704566850592</v>
          </cell>
          <cell r="AE225">
            <v>4011.0916648722296</v>
          </cell>
          <cell r="AF225">
            <v>3990.2128730594</v>
          </cell>
          <cell r="AG225">
            <v>3969.3340812465708</v>
          </cell>
          <cell r="AH225">
            <v>3948.4552894337412</v>
          </cell>
          <cell r="AI225">
            <v>3927.5764976209116</v>
          </cell>
          <cell r="AJ225">
            <v>3906.697705808082</v>
          </cell>
          <cell r="AK225">
            <v>3885.8189139952533</v>
          </cell>
          <cell r="AL225">
            <v>3864.9401221824241</v>
          </cell>
          <cell r="AM225">
            <v>3844.061330369595</v>
          </cell>
          <cell r="AN225">
            <v>3823.1825385567654</v>
          </cell>
        </row>
        <row r="226">
          <cell r="A226" t="str">
            <v>RM3HyNSD44</v>
          </cell>
          <cell r="B226" t="str">
            <v>RD</v>
          </cell>
          <cell r="C226" t="str">
            <v>Mid</v>
          </cell>
          <cell r="D226">
            <v>30</v>
          </cell>
          <cell r="E226" t="str">
            <v>Hydropower</v>
          </cell>
          <cell r="F226" t="str">
            <v>NSD4</v>
          </cell>
          <cell r="G226">
            <v>5878.8792781697293</v>
          </cell>
          <cell r="H226">
            <v>5863.801963965182</v>
          </cell>
          <cell r="I226">
            <v>5848.8017634115295</v>
          </cell>
          <cell r="J226">
            <v>5833.8015628578769</v>
          </cell>
          <cell r="K226">
            <v>5818.8781509550563</v>
          </cell>
          <cell r="L226">
            <v>5803.9547390522348</v>
          </cell>
          <cell r="M226">
            <v>5789.1076430728835</v>
          </cell>
          <cell r="N226">
            <v>5774.2605470935332</v>
          </cell>
          <cell r="O226">
            <v>5759.4894124921329</v>
          </cell>
          <cell r="P226">
            <v>5744.7182778907309</v>
          </cell>
          <cell r="Q226">
            <v>5730.0227205762994</v>
          </cell>
          <cell r="R226">
            <v>5715.3271632618644</v>
          </cell>
          <cell r="S226">
            <v>5700.7067991434169</v>
          </cell>
          <cell r="T226">
            <v>5686.0864350249713</v>
          </cell>
          <cell r="U226">
            <v>5671.5408800115283</v>
          </cell>
          <cell r="V226">
            <v>5656.9953249980863</v>
          </cell>
          <cell r="W226">
            <v>5642.5241654532065</v>
          </cell>
          <cell r="X226">
            <v>5628.0530059083285</v>
          </cell>
          <cell r="Y226">
            <v>5613.6558872864925</v>
          </cell>
          <cell r="Z226">
            <v>5599.2587686646548</v>
          </cell>
          <cell r="AA226">
            <v>5584.9353068748769</v>
          </cell>
          <cell r="AB226">
            <v>5570.6118450851027</v>
          </cell>
          <cell r="AC226">
            <v>5556.3616855818636</v>
          </cell>
          <cell r="AD226">
            <v>5542.1115260786282</v>
          </cell>
          <cell r="AE226">
            <v>5527.9342552254866</v>
          </cell>
          <cell r="AF226">
            <v>5513.7569843723468</v>
          </cell>
          <cell r="AG226">
            <v>5499.6522476237824</v>
          </cell>
          <cell r="AH226">
            <v>5485.5475108752198</v>
          </cell>
          <cell r="AI226">
            <v>5471.5149536857098</v>
          </cell>
          <cell r="AJ226">
            <v>5457.4823964962006</v>
          </cell>
          <cell r="AK226">
            <v>5443.5216052293054</v>
          </cell>
          <cell r="AL226">
            <v>5429.5608139624101</v>
          </cell>
          <cell r="AM226">
            <v>5415.6714636180659</v>
          </cell>
          <cell r="AN226">
            <v>5401.7821132737226</v>
          </cell>
        </row>
        <row r="227">
          <cell r="A227" t="str">
            <v>RC3HyNSD44</v>
          </cell>
          <cell r="B227" t="str">
            <v>RD</v>
          </cell>
          <cell r="C227" t="str">
            <v>Constant</v>
          </cell>
          <cell r="D227">
            <v>30</v>
          </cell>
          <cell r="E227" t="str">
            <v>Hydropower</v>
          </cell>
          <cell r="F227" t="str">
            <v>NSD4</v>
          </cell>
          <cell r="G227">
            <v>5909.092022498864</v>
          </cell>
          <cell r="H227">
            <v>5909.092022498864</v>
          </cell>
          <cell r="I227">
            <v>5909.092022498864</v>
          </cell>
          <cell r="J227">
            <v>5909.092022498864</v>
          </cell>
          <cell r="K227">
            <v>5909.092022498864</v>
          </cell>
          <cell r="L227">
            <v>5909.092022498864</v>
          </cell>
          <cell r="M227">
            <v>5909.092022498864</v>
          </cell>
          <cell r="N227">
            <v>5909.092022498864</v>
          </cell>
          <cell r="O227">
            <v>5909.092022498864</v>
          </cell>
          <cell r="P227">
            <v>5909.092022498864</v>
          </cell>
          <cell r="Q227">
            <v>5909.092022498864</v>
          </cell>
          <cell r="R227">
            <v>5909.092022498864</v>
          </cell>
          <cell r="S227">
            <v>5909.092022498864</v>
          </cell>
          <cell r="T227">
            <v>5909.092022498864</v>
          </cell>
          <cell r="U227">
            <v>5909.092022498864</v>
          </cell>
          <cell r="V227">
            <v>5909.092022498864</v>
          </cell>
          <cell r="W227">
            <v>5909.092022498864</v>
          </cell>
          <cell r="X227">
            <v>5909.092022498864</v>
          </cell>
          <cell r="Y227">
            <v>5909.092022498864</v>
          </cell>
          <cell r="Z227">
            <v>5909.092022498864</v>
          </cell>
          <cell r="AA227">
            <v>5909.092022498864</v>
          </cell>
          <cell r="AB227">
            <v>5909.092022498864</v>
          </cell>
          <cell r="AC227">
            <v>5909.092022498864</v>
          </cell>
          <cell r="AD227">
            <v>5909.092022498864</v>
          </cell>
          <cell r="AE227">
            <v>5909.092022498864</v>
          </cell>
          <cell r="AF227">
            <v>5909.092022498864</v>
          </cell>
          <cell r="AG227">
            <v>5909.092022498864</v>
          </cell>
          <cell r="AH227">
            <v>5909.092022498864</v>
          </cell>
          <cell r="AI227">
            <v>5909.092022498864</v>
          </cell>
          <cell r="AJ227">
            <v>5909.092022498864</v>
          </cell>
          <cell r="AK227">
            <v>5909.092022498864</v>
          </cell>
          <cell r="AL227">
            <v>5909.092022498864</v>
          </cell>
          <cell r="AM227">
            <v>5909.092022498864</v>
          </cell>
          <cell r="AN227">
            <v>5909.092022498864</v>
          </cell>
        </row>
      </sheetData>
      <sheetData sheetId="18"/>
      <sheetData sheetId="19"/>
      <sheetData sheetId="20">
        <row r="1">
          <cell r="A1" t="str">
            <v>Key</v>
          </cell>
          <cell r="B1" t="str">
            <v>FinancialCase</v>
          </cell>
          <cell r="C1" t="str">
            <v>CostCase</v>
          </cell>
          <cell r="D1" t="str">
            <v>CRPYears</v>
          </cell>
          <cell r="E1" t="str">
            <v>Technology</v>
          </cell>
          <cell r="F1" t="str">
            <v>TechDetail</v>
          </cell>
          <cell r="G1">
            <v>2017</v>
          </cell>
          <cell r="H1">
            <v>2018</v>
          </cell>
          <cell r="I1">
            <v>2019</v>
          </cell>
          <cell r="J1">
            <v>2020</v>
          </cell>
          <cell r="K1">
            <v>2021</v>
          </cell>
          <cell r="L1">
            <v>2022</v>
          </cell>
          <cell r="M1">
            <v>2023</v>
          </cell>
          <cell r="N1">
            <v>2024</v>
          </cell>
          <cell r="O1">
            <v>2025</v>
          </cell>
          <cell r="P1">
            <v>2026</v>
          </cell>
          <cell r="Q1">
            <v>2027</v>
          </cell>
          <cell r="R1">
            <v>2028</v>
          </cell>
          <cell r="S1">
            <v>2029</v>
          </cell>
          <cell r="T1">
            <v>2030</v>
          </cell>
          <cell r="U1">
            <v>2031</v>
          </cell>
          <cell r="V1">
            <v>2032</v>
          </cell>
          <cell r="W1">
            <v>2033</v>
          </cell>
          <cell r="X1">
            <v>2034</v>
          </cell>
          <cell r="Y1">
            <v>2035</v>
          </cell>
          <cell r="Z1">
            <v>2036</v>
          </cell>
          <cell r="AA1">
            <v>2037</v>
          </cell>
          <cell r="AB1">
            <v>2038</v>
          </cell>
          <cell r="AC1">
            <v>2039</v>
          </cell>
          <cell r="AD1">
            <v>2040</v>
          </cell>
          <cell r="AE1">
            <v>2041</v>
          </cell>
          <cell r="AF1">
            <v>2042</v>
          </cell>
          <cell r="AG1">
            <v>2043</v>
          </cell>
          <cell r="AH1">
            <v>2044</v>
          </cell>
          <cell r="AI1">
            <v>2045</v>
          </cell>
          <cell r="AJ1">
            <v>2046</v>
          </cell>
          <cell r="AK1">
            <v>2047</v>
          </cell>
          <cell r="AL1">
            <v>2048</v>
          </cell>
          <cell r="AM1">
            <v>2049</v>
          </cell>
          <cell r="AN1">
            <v>2050</v>
          </cell>
        </row>
        <row r="2">
          <cell r="A2" t="str">
            <v>RL3CSClass11</v>
          </cell>
          <cell r="B2" t="str">
            <v>RD</v>
          </cell>
          <cell r="C2" t="str">
            <v>Low</v>
          </cell>
          <cell r="D2">
            <v>30</v>
          </cell>
          <cell r="E2" t="str">
            <v>CSP</v>
          </cell>
          <cell r="F2" t="str">
            <v>Class1</v>
          </cell>
          <cell r="G2">
            <v>70.099999999999994</v>
          </cell>
          <cell r="H2">
            <v>70.099999999999994</v>
          </cell>
          <cell r="I2">
            <v>70.099999999999994</v>
          </cell>
          <cell r="J2">
            <v>70.099999999999994</v>
          </cell>
          <cell r="K2">
            <v>70.099999999999994</v>
          </cell>
          <cell r="L2">
            <v>66.6111111111111</v>
          </cell>
          <cell r="M2">
            <v>63.722222222222229</v>
          </cell>
          <cell r="N2">
            <v>60.833333333333343</v>
          </cell>
          <cell r="O2">
            <v>57.944444444444457</v>
          </cell>
          <cell r="P2">
            <v>55.055555555555571</v>
          </cell>
          <cell r="Q2">
            <v>52.166666666666686</v>
          </cell>
          <cell r="R2">
            <v>49.2777777777778</v>
          </cell>
          <cell r="S2">
            <v>46.388888888888914</v>
          </cell>
          <cell r="T2">
            <v>43.5</v>
          </cell>
          <cell r="U2">
            <v>43.5</v>
          </cell>
          <cell r="V2">
            <v>43.5</v>
          </cell>
          <cell r="W2">
            <v>43.5</v>
          </cell>
          <cell r="X2">
            <v>43.5</v>
          </cell>
          <cell r="Y2">
            <v>43.5</v>
          </cell>
          <cell r="Z2">
            <v>43.5</v>
          </cell>
          <cell r="AA2">
            <v>43.5</v>
          </cell>
          <cell r="AB2">
            <v>43.5</v>
          </cell>
          <cell r="AC2">
            <v>43.5</v>
          </cell>
          <cell r="AD2">
            <v>43.5</v>
          </cell>
          <cell r="AE2">
            <v>43.5</v>
          </cell>
          <cell r="AF2">
            <v>43.5</v>
          </cell>
          <cell r="AG2">
            <v>43.5</v>
          </cell>
          <cell r="AH2">
            <v>43.5</v>
          </cell>
          <cell r="AI2">
            <v>43.5</v>
          </cell>
          <cell r="AJ2">
            <v>43.5</v>
          </cell>
          <cell r="AK2">
            <v>43.5</v>
          </cell>
          <cell r="AL2">
            <v>43.5</v>
          </cell>
          <cell r="AM2">
            <v>43.5</v>
          </cell>
          <cell r="AN2">
            <v>43.5</v>
          </cell>
        </row>
        <row r="3">
          <cell r="A3" t="str">
            <v>RM3CSClass11</v>
          </cell>
          <cell r="B3" t="str">
            <v>RD</v>
          </cell>
          <cell r="C3" t="str">
            <v>Mid</v>
          </cell>
          <cell r="D3">
            <v>30</v>
          </cell>
          <cell r="E3" t="str">
            <v>CSP</v>
          </cell>
          <cell r="F3" t="str">
            <v>Class1</v>
          </cell>
          <cell r="G3">
            <v>70.099999999999994</v>
          </cell>
          <cell r="H3">
            <v>70.099999999999994</v>
          </cell>
          <cell r="I3">
            <v>70.099999999999994</v>
          </cell>
          <cell r="J3">
            <v>70.099999999999994</v>
          </cell>
          <cell r="K3">
            <v>70.099999999999994</v>
          </cell>
          <cell r="L3">
            <v>67.855168166666672</v>
          </cell>
          <cell r="M3">
            <v>66.210336333333345</v>
          </cell>
          <cell r="N3">
            <v>64.565504500000003</v>
          </cell>
          <cell r="O3">
            <v>62.920672666666668</v>
          </cell>
          <cell r="P3">
            <v>61.275840833333334</v>
          </cell>
          <cell r="Q3">
            <v>59.631008999999999</v>
          </cell>
          <cell r="R3">
            <v>57.986177166666664</v>
          </cell>
          <cell r="S3">
            <v>56.341345333333329</v>
          </cell>
          <cell r="T3">
            <v>54.696513499999995</v>
          </cell>
          <cell r="U3">
            <v>54.696513499999995</v>
          </cell>
          <cell r="V3">
            <v>54.696513499999995</v>
          </cell>
          <cell r="W3">
            <v>54.696513499999995</v>
          </cell>
          <cell r="X3">
            <v>54.696513499999995</v>
          </cell>
          <cell r="Y3">
            <v>54.696513499999995</v>
          </cell>
          <cell r="Z3">
            <v>54.696513499999995</v>
          </cell>
          <cell r="AA3">
            <v>54.696513499999995</v>
          </cell>
          <cell r="AB3">
            <v>54.696513499999995</v>
          </cell>
          <cell r="AC3">
            <v>54.696513499999995</v>
          </cell>
          <cell r="AD3">
            <v>54.696513499999995</v>
          </cell>
          <cell r="AE3">
            <v>54.696513499999995</v>
          </cell>
          <cell r="AF3">
            <v>54.696513499999995</v>
          </cell>
          <cell r="AG3">
            <v>54.696513499999995</v>
          </cell>
          <cell r="AH3">
            <v>54.696513499999995</v>
          </cell>
          <cell r="AI3">
            <v>54.696513499999995</v>
          </cell>
          <cell r="AJ3">
            <v>54.696513499999995</v>
          </cell>
          <cell r="AK3">
            <v>54.696513499999995</v>
          </cell>
          <cell r="AL3">
            <v>54.696513499999995</v>
          </cell>
          <cell r="AM3">
            <v>54.696513499999995</v>
          </cell>
          <cell r="AN3">
            <v>54.696513499999995</v>
          </cell>
        </row>
        <row r="4">
          <cell r="A4" t="str">
            <v>RC3CSClass11</v>
          </cell>
          <cell r="B4" t="str">
            <v>RD</v>
          </cell>
          <cell r="C4" t="str">
            <v>Constant</v>
          </cell>
          <cell r="D4">
            <v>30</v>
          </cell>
          <cell r="E4" t="str">
            <v>CSP</v>
          </cell>
          <cell r="F4" t="str">
            <v>Class1</v>
          </cell>
          <cell r="G4">
            <v>70.099999999999994</v>
          </cell>
          <cell r="H4">
            <v>70.099999999999994</v>
          </cell>
          <cell r="I4">
            <v>70.099999999999994</v>
          </cell>
          <cell r="J4">
            <v>70.099999999999994</v>
          </cell>
          <cell r="K4">
            <v>70.099999999999994</v>
          </cell>
          <cell r="L4">
            <v>69.5</v>
          </cell>
          <cell r="M4">
            <v>69.5</v>
          </cell>
          <cell r="N4">
            <v>69.5</v>
          </cell>
          <cell r="O4">
            <v>69.5</v>
          </cell>
          <cell r="P4">
            <v>69.5</v>
          </cell>
          <cell r="Q4">
            <v>69.5</v>
          </cell>
          <cell r="R4">
            <v>69.5</v>
          </cell>
          <cell r="S4">
            <v>69.5</v>
          </cell>
          <cell r="T4">
            <v>69.5</v>
          </cell>
          <cell r="U4">
            <v>69.5</v>
          </cell>
          <cell r="V4">
            <v>69.5</v>
          </cell>
          <cell r="W4">
            <v>69.5</v>
          </cell>
          <cell r="X4">
            <v>69.5</v>
          </cell>
          <cell r="Y4">
            <v>69.5</v>
          </cell>
          <cell r="Z4">
            <v>69.5</v>
          </cell>
          <cell r="AA4">
            <v>69.5</v>
          </cell>
          <cell r="AB4">
            <v>69.5</v>
          </cell>
          <cell r="AC4">
            <v>69.5</v>
          </cell>
          <cell r="AD4">
            <v>69.5</v>
          </cell>
          <cell r="AE4">
            <v>69.5</v>
          </cell>
          <cell r="AF4">
            <v>69.5</v>
          </cell>
          <cell r="AG4">
            <v>69.5</v>
          </cell>
          <cell r="AH4">
            <v>69.5</v>
          </cell>
          <cell r="AI4">
            <v>69.5</v>
          </cell>
          <cell r="AJ4">
            <v>69.5</v>
          </cell>
          <cell r="AK4">
            <v>69.5</v>
          </cell>
          <cell r="AL4">
            <v>69.5</v>
          </cell>
          <cell r="AM4">
            <v>69.5</v>
          </cell>
          <cell r="AN4">
            <v>69.5</v>
          </cell>
        </row>
        <row r="5">
          <cell r="A5" t="str">
            <v>RL3CSClass33</v>
          </cell>
          <cell r="B5" t="str">
            <v>RD</v>
          </cell>
          <cell r="C5" t="str">
            <v>Low</v>
          </cell>
          <cell r="D5">
            <v>30</v>
          </cell>
          <cell r="E5" t="str">
            <v>CSP</v>
          </cell>
          <cell r="F5" t="str">
            <v>Class3</v>
          </cell>
          <cell r="G5">
            <v>70.099999999999994</v>
          </cell>
          <cell r="H5">
            <v>70.099999999999994</v>
          </cell>
          <cell r="I5">
            <v>70.099999999999994</v>
          </cell>
          <cell r="J5">
            <v>70.099999999999994</v>
          </cell>
          <cell r="K5">
            <v>70.099999999999994</v>
          </cell>
          <cell r="L5">
            <v>66.6111111111111</v>
          </cell>
          <cell r="M5">
            <v>63.722222222222229</v>
          </cell>
          <cell r="N5">
            <v>60.833333333333343</v>
          </cell>
          <cell r="O5">
            <v>57.944444444444457</v>
          </cell>
          <cell r="P5">
            <v>55.055555555555571</v>
          </cell>
          <cell r="Q5">
            <v>52.166666666666686</v>
          </cell>
          <cell r="R5">
            <v>49.2777777777778</v>
          </cell>
          <cell r="S5">
            <v>46.388888888888914</v>
          </cell>
          <cell r="T5">
            <v>43.5</v>
          </cell>
          <cell r="U5">
            <v>43.5</v>
          </cell>
          <cell r="V5">
            <v>43.5</v>
          </cell>
          <cell r="W5">
            <v>43.5</v>
          </cell>
          <cell r="X5">
            <v>43.5</v>
          </cell>
          <cell r="Y5">
            <v>43.5</v>
          </cell>
          <cell r="Z5">
            <v>43.5</v>
          </cell>
          <cell r="AA5">
            <v>43.5</v>
          </cell>
          <cell r="AB5">
            <v>43.5</v>
          </cell>
          <cell r="AC5">
            <v>43.5</v>
          </cell>
          <cell r="AD5">
            <v>43.5</v>
          </cell>
          <cell r="AE5">
            <v>43.5</v>
          </cell>
          <cell r="AF5">
            <v>43.5</v>
          </cell>
          <cell r="AG5">
            <v>43.5</v>
          </cell>
          <cell r="AH5">
            <v>43.5</v>
          </cell>
          <cell r="AI5">
            <v>43.5</v>
          </cell>
          <cell r="AJ5">
            <v>43.5</v>
          </cell>
          <cell r="AK5">
            <v>43.5</v>
          </cell>
          <cell r="AL5">
            <v>43.5</v>
          </cell>
          <cell r="AM5">
            <v>43.5</v>
          </cell>
          <cell r="AN5">
            <v>43.5</v>
          </cell>
        </row>
        <row r="6">
          <cell r="A6" t="str">
            <v>RM3CSClass33</v>
          </cell>
          <cell r="B6" t="str">
            <v>RD</v>
          </cell>
          <cell r="C6" t="str">
            <v>Mid</v>
          </cell>
          <cell r="D6">
            <v>30</v>
          </cell>
          <cell r="E6" t="str">
            <v>CSP</v>
          </cell>
          <cell r="F6" t="str">
            <v>Class3</v>
          </cell>
          <cell r="G6">
            <v>70.099999999999994</v>
          </cell>
          <cell r="H6">
            <v>70.099999999999994</v>
          </cell>
          <cell r="I6">
            <v>70.099999999999994</v>
          </cell>
          <cell r="J6">
            <v>70.099999999999994</v>
          </cell>
          <cell r="K6">
            <v>70.099999999999994</v>
          </cell>
          <cell r="L6">
            <v>67.855168166666672</v>
          </cell>
          <cell r="M6">
            <v>66.210336333333345</v>
          </cell>
          <cell r="N6">
            <v>64.565504500000003</v>
          </cell>
          <cell r="O6">
            <v>62.920672666666668</v>
          </cell>
          <cell r="P6">
            <v>61.275840833333334</v>
          </cell>
          <cell r="Q6">
            <v>59.631008999999999</v>
          </cell>
          <cell r="R6">
            <v>57.986177166666664</v>
          </cell>
          <cell r="S6">
            <v>56.341345333333329</v>
          </cell>
          <cell r="T6">
            <v>54.696513499999995</v>
          </cell>
          <cell r="U6">
            <v>54.696513499999995</v>
          </cell>
          <cell r="V6">
            <v>54.696513499999995</v>
          </cell>
          <cell r="W6">
            <v>54.696513499999995</v>
          </cell>
          <cell r="X6">
            <v>54.696513499999995</v>
          </cell>
          <cell r="Y6">
            <v>54.696513499999995</v>
          </cell>
          <cell r="Z6">
            <v>54.696513499999995</v>
          </cell>
          <cell r="AA6">
            <v>54.696513499999995</v>
          </cell>
          <cell r="AB6">
            <v>54.696513499999995</v>
          </cell>
          <cell r="AC6">
            <v>54.696513499999995</v>
          </cell>
          <cell r="AD6">
            <v>54.696513499999995</v>
          </cell>
          <cell r="AE6">
            <v>54.696513499999995</v>
          </cell>
          <cell r="AF6">
            <v>54.696513499999995</v>
          </cell>
          <cell r="AG6">
            <v>54.696513499999995</v>
          </cell>
          <cell r="AH6">
            <v>54.696513499999995</v>
          </cell>
          <cell r="AI6">
            <v>54.696513499999995</v>
          </cell>
          <cell r="AJ6">
            <v>54.696513499999995</v>
          </cell>
          <cell r="AK6">
            <v>54.696513499999995</v>
          </cell>
          <cell r="AL6">
            <v>54.696513499999995</v>
          </cell>
          <cell r="AM6">
            <v>54.696513499999995</v>
          </cell>
          <cell r="AN6">
            <v>54.696513499999995</v>
          </cell>
        </row>
        <row r="7">
          <cell r="A7" t="str">
            <v>RC3CSClass33</v>
          </cell>
          <cell r="B7" t="str">
            <v>RD</v>
          </cell>
          <cell r="C7" t="str">
            <v>Constant</v>
          </cell>
          <cell r="D7">
            <v>30</v>
          </cell>
          <cell r="E7" t="str">
            <v>CSP</v>
          </cell>
          <cell r="F7" t="str">
            <v>Class3</v>
          </cell>
          <cell r="G7">
            <v>70.099999999999994</v>
          </cell>
          <cell r="H7">
            <v>70.099999999999994</v>
          </cell>
          <cell r="I7">
            <v>70.099999999999994</v>
          </cell>
          <cell r="J7">
            <v>70.099999999999994</v>
          </cell>
          <cell r="K7">
            <v>70.099999999999994</v>
          </cell>
          <cell r="L7">
            <v>69.5</v>
          </cell>
          <cell r="M7">
            <v>69.5</v>
          </cell>
          <cell r="N7">
            <v>69.5</v>
          </cell>
          <cell r="O7">
            <v>69.5</v>
          </cell>
          <cell r="P7">
            <v>69.5</v>
          </cell>
          <cell r="Q7">
            <v>69.5</v>
          </cell>
          <cell r="R7">
            <v>69.5</v>
          </cell>
          <cell r="S7">
            <v>69.5</v>
          </cell>
          <cell r="T7">
            <v>69.5</v>
          </cell>
          <cell r="U7">
            <v>69.5</v>
          </cell>
          <cell r="V7">
            <v>69.5</v>
          </cell>
          <cell r="W7">
            <v>69.5</v>
          </cell>
          <cell r="X7">
            <v>69.5</v>
          </cell>
          <cell r="Y7">
            <v>69.5</v>
          </cell>
          <cell r="Z7">
            <v>69.5</v>
          </cell>
          <cell r="AA7">
            <v>69.5</v>
          </cell>
          <cell r="AB7">
            <v>69.5</v>
          </cell>
          <cell r="AC7">
            <v>69.5</v>
          </cell>
          <cell r="AD7">
            <v>69.5</v>
          </cell>
          <cell r="AE7">
            <v>69.5</v>
          </cell>
          <cell r="AF7">
            <v>69.5</v>
          </cell>
          <cell r="AG7">
            <v>69.5</v>
          </cell>
          <cell r="AH7">
            <v>69.5</v>
          </cell>
          <cell r="AI7">
            <v>69.5</v>
          </cell>
          <cell r="AJ7">
            <v>69.5</v>
          </cell>
          <cell r="AK7">
            <v>69.5</v>
          </cell>
          <cell r="AL7">
            <v>69.5</v>
          </cell>
          <cell r="AM7">
            <v>69.5</v>
          </cell>
          <cell r="AN7">
            <v>69.5</v>
          </cell>
        </row>
        <row r="8">
          <cell r="A8" t="str">
            <v>RL3CSClass55</v>
          </cell>
          <cell r="B8" t="str">
            <v>RD</v>
          </cell>
          <cell r="C8" t="str">
            <v>Low</v>
          </cell>
          <cell r="D8">
            <v>30</v>
          </cell>
          <cell r="E8" t="str">
            <v>CSP</v>
          </cell>
          <cell r="F8" t="str">
            <v>Class5</v>
          </cell>
          <cell r="G8">
            <v>70.099999999999994</v>
          </cell>
          <cell r="H8">
            <v>70.099999999999994</v>
          </cell>
          <cell r="I8">
            <v>70.099999999999994</v>
          </cell>
          <cell r="J8">
            <v>70.099999999999994</v>
          </cell>
          <cell r="K8">
            <v>70.099999999999994</v>
          </cell>
          <cell r="L8">
            <v>66.6111111111111</v>
          </cell>
          <cell r="M8">
            <v>63.722222222222229</v>
          </cell>
          <cell r="N8">
            <v>60.833333333333343</v>
          </cell>
          <cell r="O8">
            <v>57.944444444444457</v>
          </cell>
          <cell r="P8">
            <v>55.055555555555571</v>
          </cell>
          <cell r="Q8">
            <v>52.166666666666686</v>
          </cell>
          <cell r="R8">
            <v>49.2777777777778</v>
          </cell>
          <cell r="S8">
            <v>46.388888888888914</v>
          </cell>
          <cell r="T8">
            <v>43.5</v>
          </cell>
          <cell r="U8">
            <v>43.5</v>
          </cell>
          <cell r="V8">
            <v>43.5</v>
          </cell>
          <cell r="W8">
            <v>43.5</v>
          </cell>
          <cell r="X8">
            <v>43.5</v>
          </cell>
          <cell r="Y8">
            <v>43.5</v>
          </cell>
          <cell r="Z8">
            <v>43.5</v>
          </cell>
          <cell r="AA8">
            <v>43.5</v>
          </cell>
          <cell r="AB8">
            <v>43.5</v>
          </cell>
          <cell r="AC8">
            <v>43.5</v>
          </cell>
          <cell r="AD8">
            <v>43.5</v>
          </cell>
          <cell r="AE8">
            <v>43.5</v>
          </cell>
          <cell r="AF8">
            <v>43.5</v>
          </cell>
          <cell r="AG8">
            <v>43.5</v>
          </cell>
          <cell r="AH8">
            <v>43.5</v>
          </cell>
          <cell r="AI8">
            <v>43.5</v>
          </cell>
          <cell r="AJ8">
            <v>43.5</v>
          </cell>
          <cell r="AK8">
            <v>43.5</v>
          </cell>
          <cell r="AL8">
            <v>43.5</v>
          </cell>
          <cell r="AM8">
            <v>43.5</v>
          </cell>
          <cell r="AN8">
            <v>43.5</v>
          </cell>
        </row>
        <row r="9">
          <cell r="A9" t="str">
            <v>RM3CSClass55</v>
          </cell>
          <cell r="B9" t="str">
            <v>RD</v>
          </cell>
          <cell r="C9" t="str">
            <v>Mid</v>
          </cell>
          <cell r="D9">
            <v>30</v>
          </cell>
          <cell r="E9" t="str">
            <v>CSP</v>
          </cell>
          <cell r="F9" t="str">
            <v>Class5</v>
          </cell>
          <cell r="G9">
            <v>70.099999999999994</v>
          </cell>
          <cell r="H9">
            <v>70.099999999999994</v>
          </cell>
          <cell r="I9">
            <v>70.099999999999994</v>
          </cell>
          <cell r="J9">
            <v>70.099999999999994</v>
          </cell>
          <cell r="K9">
            <v>70.099999999999994</v>
          </cell>
          <cell r="L9">
            <v>67.855168166666672</v>
          </cell>
          <cell r="M9">
            <v>66.210336333333345</v>
          </cell>
          <cell r="N9">
            <v>64.565504500000003</v>
          </cell>
          <cell r="O9">
            <v>62.920672666666668</v>
          </cell>
          <cell r="P9">
            <v>61.275840833333334</v>
          </cell>
          <cell r="Q9">
            <v>59.631008999999999</v>
          </cell>
          <cell r="R9">
            <v>57.986177166666664</v>
          </cell>
          <cell r="S9">
            <v>56.341345333333329</v>
          </cell>
          <cell r="T9">
            <v>54.696513499999995</v>
          </cell>
          <cell r="U9">
            <v>54.696513499999995</v>
          </cell>
          <cell r="V9">
            <v>54.696513499999995</v>
          </cell>
          <cell r="W9">
            <v>54.696513499999995</v>
          </cell>
          <cell r="X9">
            <v>54.696513499999995</v>
          </cell>
          <cell r="Y9">
            <v>54.696513499999995</v>
          </cell>
          <cell r="Z9">
            <v>54.696513499999995</v>
          </cell>
          <cell r="AA9">
            <v>54.696513499999995</v>
          </cell>
          <cell r="AB9">
            <v>54.696513499999995</v>
          </cell>
          <cell r="AC9">
            <v>54.696513499999995</v>
          </cell>
          <cell r="AD9">
            <v>54.696513499999995</v>
          </cell>
          <cell r="AE9">
            <v>54.696513499999995</v>
          </cell>
          <cell r="AF9">
            <v>54.696513499999995</v>
          </cell>
          <cell r="AG9">
            <v>54.696513499999995</v>
          </cell>
          <cell r="AH9">
            <v>54.696513499999995</v>
          </cell>
          <cell r="AI9">
            <v>54.696513499999995</v>
          </cell>
          <cell r="AJ9">
            <v>54.696513499999995</v>
          </cell>
          <cell r="AK9">
            <v>54.696513499999995</v>
          </cell>
          <cell r="AL9">
            <v>54.696513499999995</v>
          </cell>
          <cell r="AM9">
            <v>54.696513499999995</v>
          </cell>
          <cell r="AN9">
            <v>54.696513499999995</v>
          </cell>
        </row>
        <row r="10">
          <cell r="A10" t="str">
            <v>RC3CSClass55</v>
          </cell>
          <cell r="B10" t="str">
            <v>RD</v>
          </cell>
          <cell r="C10" t="str">
            <v>Constant</v>
          </cell>
          <cell r="D10">
            <v>30</v>
          </cell>
          <cell r="E10" t="str">
            <v>CSP</v>
          </cell>
          <cell r="F10" t="str">
            <v>Class5</v>
          </cell>
          <cell r="G10">
            <v>70.099999999999994</v>
          </cell>
          <cell r="H10">
            <v>70.099999999999994</v>
          </cell>
          <cell r="I10">
            <v>70.099999999999994</v>
          </cell>
          <cell r="J10">
            <v>70.099999999999994</v>
          </cell>
          <cell r="K10">
            <v>70.099999999999994</v>
          </cell>
          <cell r="L10">
            <v>69.5</v>
          </cell>
          <cell r="M10">
            <v>69.5</v>
          </cell>
          <cell r="N10">
            <v>69.5</v>
          </cell>
          <cell r="O10">
            <v>69.5</v>
          </cell>
          <cell r="P10">
            <v>69.5</v>
          </cell>
          <cell r="Q10">
            <v>69.5</v>
          </cell>
          <cell r="R10">
            <v>69.5</v>
          </cell>
          <cell r="S10">
            <v>69.5</v>
          </cell>
          <cell r="T10">
            <v>69.5</v>
          </cell>
          <cell r="U10">
            <v>69.5</v>
          </cell>
          <cell r="V10">
            <v>69.5</v>
          </cell>
          <cell r="W10">
            <v>69.5</v>
          </cell>
          <cell r="X10">
            <v>69.5</v>
          </cell>
          <cell r="Y10">
            <v>69.5</v>
          </cell>
          <cell r="Z10">
            <v>69.5</v>
          </cell>
          <cell r="AA10">
            <v>69.5</v>
          </cell>
          <cell r="AB10">
            <v>69.5</v>
          </cell>
          <cell r="AC10">
            <v>69.5</v>
          </cell>
          <cell r="AD10">
            <v>69.5</v>
          </cell>
          <cell r="AE10">
            <v>69.5</v>
          </cell>
          <cell r="AF10">
            <v>69.5</v>
          </cell>
          <cell r="AG10">
            <v>69.5</v>
          </cell>
          <cell r="AH10">
            <v>69.5</v>
          </cell>
          <cell r="AI10">
            <v>69.5</v>
          </cell>
          <cell r="AJ10">
            <v>69.5</v>
          </cell>
          <cell r="AK10">
            <v>69.5</v>
          </cell>
          <cell r="AL10">
            <v>69.5</v>
          </cell>
          <cell r="AM10">
            <v>69.5</v>
          </cell>
          <cell r="AN10">
            <v>69.5</v>
          </cell>
        </row>
        <row r="11">
          <cell r="A11" t="str">
            <v>RL3OfOTRG11</v>
          </cell>
          <cell r="B11" t="str">
            <v>RD</v>
          </cell>
          <cell r="C11" t="str">
            <v>Low</v>
          </cell>
          <cell r="D11">
            <v>30</v>
          </cell>
          <cell r="E11" t="str">
            <v>OffShoreWind</v>
          </cell>
          <cell r="F11" t="str">
            <v>OTRG1</v>
          </cell>
          <cell r="G11">
            <v>118.09905106017418</v>
          </cell>
          <cell r="H11">
            <v>91.399025137461848</v>
          </cell>
          <cell r="I11">
            <v>88.419230733508812</v>
          </cell>
          <cell r="J11">
            <v>85.536583697117678</v>
          </cell>
          <cell r="K11">
            <v>82.747916826211807</v>
          </cell>
          <cell r="L11">
            <v>80.050166175954004</v>
          </cell>
          <cell r="M11">
            <v>77.440367692350151</v>
          </cell>
          <cell r="N11">
            <v>74.915653955604284</v>
          </cell>
          <cell r="O11">
            <v>72.473251029646903</v>
          </cell>
          <cell r="P11">
            <v>70.110475414374889</v>
          </cell>
          <cell r="Q11">
            <v>67.824731097255125</v>
          </cell>
          <cell r="R11">
            <v>65.613506701051094</v>
          </cell>
          <cell r="S11">
            <v>63.474372724540089</v>
          </cell>
          <cell r="T11">
            <v>61.404978873188284</v>
          </cell>
          <cell r="U11">
            <v>59.40305147685126</v>
          </cell>
          <cell r="V11">
            <v>57.466390991662948</v>
          </cell>
          <cell r="W11">
            <v>55.592869583367886</v>
          </cell>
          <cell r="X11">
            <v>53.7804287894418</v>
          </cell>
          <cell r="Y11">
            <v>52.027077257431962</v>
          </cell>
          <cell r="Z11">
            <v>50.330888557032075</v>
          </cell>
          <cell r="AA11">
            <v>48.689999063488045</v>
          </cell>
          <cell r="AB11">
            <v>47.102605910009068</v>
          </cell>
          <cell r="AC11">
            <v>45.566965006934247</v>
          </cell>
          <cell r="AD11">
            <v>44.081389125478438</v>
          </cell>
          <cell r="AE11">
            <v>42.64424604395186</v>
          </cell>
          <cell r="AF11">
            <v>41.253956754416748</v>
          </cell>
          <cell r="AG11">
            <v>39.908993727810604</v>
          </cell>
          <cell r="AH11">
            <v>38.607879235630044</v>
          </cell>
          <cell r="AI11">
            <v>37.349183726331098</v>
          </cell>
          <cell r="AJ11">
            <v>36.131524254662182</v>
          </cell>
          <cell r="AK11">
            <v>34.953562962204067</v>
          </cell>
          <cell r="AL11">
            <v>33.814005607447278</v>
          </cell>
          <cell r="AM11">
            <v>32.711600143791955</v>
          </cell>
          <cell r="AN11">
            <v>31.645135343907903</v>
          </cell>
        </row>
        <row r="12">
          <cell r="A12" t="str">
            <v>RM3OfOTRG11</v>
          </cell>
          <cell r="B12" t="str">
            <v>RD</v>
          </cell>
          <cell r="C12" t="str">
            <v>Mid</v>
          </cell>
          <cell r="D12">
            <v>30</v>
          </cell>
          <cell r="E12" t="str">
            <v>OffShoreWind</v>
          </cell>
          <cell r="F12" t="str">
            <v>OTRG1</v>
          </cell>
          <cell r="G12">
            <v>118.09905106017418</v>
          </cell>
          <cell r="H12">
            <v>114.2487814218273</v>
          </cell>
          <cell r="I12">
            <v>110.524038416886</v>
          </cell>
          <cell r="J12">
            <v>106.92072962139709</v>
          </cell>
          <cell r="K12">
            <v>103.43489603276475</v>
          </cell>
          <cell r="L12">
            <v>100.06270771994249</v>
          </cell>
          <cell r="M12">
            <v>96.800459615437688</v>
          </cell>
          <cell r="N12">
            <v>93.644567444505356</v>
          </cell>
          <cell r="O12">
            <v>90.591563787058604</v>
          </cell>
          <cell r="P12">
            <v>87.638094267968611</v>
          </cell>
          <cell r="Q12">
            <v>84.780913871568899</v>
          </cell>
          <cell r="R12">
            <v>82.016883376313857</v>
          </cell>
          <cell r="S12">
            <v>79.342965905675115</v>
          </cell>
          <cell r="T12">
            <v>76.756223591485352</v>
          </cell>
          <cell r="U12">
            <v>74.253814346064075</v>
          </cell>
          <cell r="V12">
            <v>71.832988739578681</v>
          </cell>
          <cell r="W12">
            <v>69.491086979209854</v>
          </cell>
          <cell r="X12">
            <v>67.225535986802242</v>
          </cell>
          <cell r="Y12">
            <v>65.033846571789951</v>
          </cell>
          <cell r="Z12">
            <v>62.913610696290093</v>
          </cell>
          <cell r="AA12">
            <v>60.862498829360057</v>
          </cell>
          <cell r="AB12">
            <v>58.878257387511333</v>
          </cell>
          <cell r="AC12">
            <v>56.958706258667803</v>
          </cell>
          <cell r="AD12">
            <v>55.101736406848048</v>
          </cell>
          <cell r="AE12">
            <v>53.305307554939823</v>
          </cell>
          <cell r="AF12">
            <v>51.567445943020928</v>
          </cell>
          <cell r="AG12">
            <v>49.886242159763249</v>
          </cell>
          <cell r="AH12">
            <v>48.259849044537553</v>
          </cell>
          <cell r="AI12">
            <v>46.686479657913871</v>
          </cell>
          <cell r="AJ12">
            <v>45.164405318327724</v>
          </cell>
          <cell r="AK12">
            <v>43.691953702755086</v>
          </cell>
          <cell r="AL12">
            <v>42.267507009309099</v>
          </cell>
          <cell r="AM12">
            <v>40.88950017973994</v>
          </cell>
          <cell r="AN12">
            <v>39.556419179884877</v>
          </cell>
        </row>
        <row r="13">
          <cell r="A13" t="str">
            <v>RC3OfOTRG11</v>
          </cell>
          <cell r="B13" t="str">
            <v>RD</v>
          </cell>
          <cell r="C13" t="str">
            <v>Constant</v>
          </cell>
          <cell r="D13">
            <v>30</v>
          </cell>
          <cell r="E13" t="str">
            <v>OffShoreWind</v>
          </cell>
          <cell r="F13" t="str">
            <v>OTRG1</v>
          </cell>
          <cell r="G13">
            <v>118.09905106017418</v>
          </cell>
          <cell r="H13">
            <v>118.09905106017418</v>
          </cell>
          <cell r="I13">
            <v>118.09905106017418</v>
          </cell>
          <cell r="J13">
            <v>118.09905106017418</v>
          </cell>
          <cell r="K13">
            <v>118.09905106017418</v>
          </cell>
          <cell r="L13">
            <v>118.09905106017418</v>
          </cell>
          <cell r="M13">
            <v>118.09905106017418</v>
          </cell>
          <cell r="N13">
            <v>118.09905106017418</v>
          </cell>
          <cell r="O13">
            <v>118.09905106017418</v>
          </cell>
          <cell r="P13">
            <v>118.09905106017418</v>
          </cell>
          <cell r="Q13">
            <v>118.09905106017418</v>
          </cell>
          <cell r="R13">
            <v>118.09905106017418</v>
          </cell>
          <cell r="S13">
            <v>118.09905106017418</v>
          </cell>
          <cell r="T13">
            <v>118.09905106017418</v>
          </cell>
          <cell r="U13">
            <v>118.09905106017418</v>
          </cell>
          <cell r="V13">
            <v>118.09905106017418</v>
          </cell>
          <cell r="W13">
            <v>118.09905106017418</v>
          </cell>
          <cell r="X13">
            <v>118.09905106017418</v>
          </cell>
          <cell r="Y13">
            <v>118.09905106017418</v>
          </cell>
          <cell r="Z13">
            <v>118.09905106017418</v>
          </cell>
          <cell r="AA13">
            <v>118.09905106017418</v>
          </cell>
          <cell r="AB13">
            <v>118.09905106017418</v>
          </cell>
          <cell r="AC13">
            <v>118.09905106017418</v>
          </cell>
          <cell r="AD13">
            <v>118.09905106017418</v>
          </cell>
          <cell r="AE13">
            <v>118.09905106017418</v>
          </cell>
          <cell r="AF13">
            <v>118.09905106017418</v>
          </cell>
          <cell r="AG13">
            <v>118.09905106017418</v>
          </cell>
          <cell r="AH13">
            <v>118.09905106017418</v>
          </cell>
          <cell r="AI13">
            <v>118.09905106017418</v>
          </cell>
          <cell r="AJ13">
            <v>118.09905106017418</v>
          </cell>
          <cell r="AK13">
            <v>118.09905106017418</v>
          </cell>
          <cell r="AL13">
            <v>118.09905106017418</v>
          </cell>
          <cell r="AM13">
            <v>118.09905106017418</v>
          </cell>
          <cell r="AN13">
            <v>118.09905106017418</v>
          </cell>
        </row>
        <row r="14">
          <cell r="A14" t="str">
            <v>RL3OfOTRG22</v>
          </cell>
          <cell r="B14" t="str">
            <v>RD</v>
          </cell>
          <cell r="C14" t="str">
            <v>Low</v>
          </cell>
          <cell r="D14">
            <v>30</v>
          </cell>
          <cell r="E14" t="str">
            <v>OffShoreWind</v>
          </cell>
          <cell r="F14" t="str">
            <v>OTRG2</v>
          </cell>
          <cell r="G14">
            <v>118.21492751054782</v>
          </cell>
          <cell r="H14">
            <v>91.488704051098011</v>
          </cell>
          <cell r="I14">
            <v>88.505985931879934</v>
          </cell>
          <cell r="J14">
            <v>85.620510499297154</v>
          </cell>
          <cell r="K14">
            <v>82.82910744367706</v>
          </cell>
          <cell r="L14">
            <v>80.128709813900457</v>
          </cell>
          <cell r="M14">
            <v>77.516350647702154</v>
          </cell>
          <cell r="N14">
            <v>74.989159711830652</v>
          </cell>
          <cell r="O14">
            <v>72.544360348485313</v>
          </cell>
          <cell r="P14">
            <v>70.179266424565867</v>
          </cell>
          <cell r="Q14">
            <v>67.891279380383082</v>
          </cell>
          <cell r="R14">
            <v>65.677885374586836</v>
          </cell>
          <cell r="S14">
            <v>63.53665252217592</v>
          </cell>
          <cell r="T14">
            <v>61.46522822255406</v>
          </cell>
          <cell r="U14">
            <v>59.46133657469673</v>
          </cell>
          <cell r="V14">
            <v>57.522775876588938</v>
          </cell>
          <cell r="W14">
            <v>55.647416206186406</v>
          </cell>
          <cell r="X14">
            <v>53.83319708124219</v>
          </cell>
          <cell r="Y14">
            <v>52.078125195427972</v>
          </cell>
          <cell r="Z14">
            <v>50.380272228262164</v>
          </cell>
          <cell r="AA14">
            <v>48.737772726438976</v>
          </cell>
          <cell r="AB14">
            <v>47.148822054230408</v>
          </cell>
          <cell r="AC14">
            <v>45.611674410709327</v>
          </cell>
          <cell r="AD14">
            <v>44.124640911615124</v>
          </cell>
          <cell r="AE14">
            <v>42.686087733754391</v>
          </cell>
          <cell r="AF14">
            <v>41.294434319898059</v>
          </cell>
          <cell r="AG14">
            <v>39.948151642202369</v>
          </cell>
          <cell r="AH14">
            <v>38.645760522245972</v>
          </cell>
          <cell r="AI14">
            <v>37.385830005837228</v>
          </cell>
          <cell r="AJ14">
            <v>36.16697579080607</v>
          </cell>
          <cell r="AK14">
            <v>34.987858706053089</v>
          </cell>
          <cell r="AL14">
            <v>33.847183240184641</v>
          </cell>
          <cell r="AM14">
            <v>32.743696118117548</v>
          </cell>
          <cell r="AN14">
            <v>31.676184924089348</v>
          </cell>
        </row>
        <row r="15">
          <cell r="A15" t="str">
            <v>RM3OfOTRG22</v>
          </cell>
          <cell r="B15" t="str">
            <v>RD</v>
          </cell>
          <cell r="C15" t="str">
            <v>Mid</v>
          </cell>
          <cell r="D15">
            <v>30</v>
          </cell>
          <cell r="E15" t="str">
            <v>OffShoreWind</v>
          </cell>
          <cell r="F15" t="str">
            <v>OTRG2</v>
          </cell>
          <cell r="G15">
            <v>118.21492751054782</v>
          </cell>
          <cell r="H15">
            <v>114.36088006387251</v>
          </cell>
          <cell r="I15">
            <v>110.6324824148499</v>
          </cell>
          <cell r="J15">
            <v>107.02563812412143</v>
          </cell>
          <cell r="K15">
            <v>103.53638430459631</v>
          </cell>
          <cell r="L15">
            <v>100.16088726737556</v>
          </cell>
          <cell r="M15">
            <v>96.895438309627693</v>
          </cell>
          <cell r="N15">
            <v>93.736449639788319</v>
          </cell>
          <cell r="O15">
            <v>90.68045043560663</v>
          </cell>
          <cell r="P15">
            <v>87.724083030707334</v>
          </cell>
          <cell r="Q15">
            <v>84.864099225478853</v>
          </cell>
          <cell r="R15">
            <v>82.097356718233542</v>
          </cell>
          <cell r="S15">
            <v>79.420815652719909</v>
          </cell>
          <cell r="T15">
            <v>76.831535278192575</v>
          </cell>
          <cell r="U15">
            <v>74.326670718370906</v>
          </cell>
          <cell r="V15">
            <v>71.903469845736169</v>
          </cell>
          <cell r="W15">
            <v>69.559270257733004</v>
          </cell>
          <cell r="X15">
            <v>67.291496351552738</v>
          </cell>
          <cell r="Y15">
            <v>65.097656494284962</v>
          </cell>
          <cell r="Z15">
            <v>62.975340285327704</v>
          </cell>
          <cell r="AA15">
            <v>60.92221590804872</v>
          </cell>
          <cell r="AB15">
            <v>58.93602756778801</v>
          </cell>
          <cell r="AC15">
            <v>57.014593013386659</v>
          </cell>
          <cell r="AD15">
            <v>55.1558011395189</v>
          </cell>
          <cell r="AE15">
            <v>53.357609667192989</v>
          </cell>
          <cell r="AF15">
            <v>51.61804289987257</v>
          </cell>
          <cell r="AG15">
            <v>49.935189552752952</v>
          </cell>
          <cell r="AH15">
            <v>48.30720065280746</v>
          </cell>
          <cell r="AI15">
            <v>46.732287507296533</v>
          </cell>
          <cell r="AJ15">
            <v>45.20871973850759</v>
          </cell>
          <cell r="AK15">
            <v>43.734823382566361</v>
          </cell>
          <cell r="AL15">
            <v>42.308979050230803</v>
          </cell>
          <cell r="AM15">
            <v>40.929620147646936</v>
          </cell>
          <cell r="AN15">
            <v>39.595231155111684</v>
          </cell>
        </row>
        <row r="16">
          <cell r="A16" t="str">
            <v>RC3OfOTRG22</v>
          </cell>
          <cell r="B16" t="str">
            <v>RD</v>
          </cell>
          <cell r="C16" t="str">
            <v>Constant</v>
          </cell>
          <cell r="D16">
            <v>30</v>
          </cell>
          <cell r="E16" t="str">
            <v>OffShoreWind</v>
          </cell>
          <cell r="F16" t="str">
            <v>OTRG2</v>
          </cell>
          <cell r="G16">
            <v>118.21492751054782</v>
          </cell>
          <cell r="H16">
            <v>118.21492751054782</v>
          </cell>
          <cell r="I16">
            <v>118.21492751054782</v>
          </cell>
          <cell r="J16">
            <v>118.21492751054782</v>
          </cell>
          <cell r="K16">
            <v>118.21492751054782</v>
          </cell>
          <cell r="L16">
            <v>118.21492751054782</v>
          </cell>
          <cell r="M16">
            <v>118.21492751054782</v>
          </cell>
          <cell r="N16">
            <v>118.21492751054782</v>
          </cell>
          <cell r="O16">
            <v>118.21492751054782</v>
          </cell>
          <cell r="P16">
            <v>118.21492751054782</v>
          </cell>
          <cell r="Q16">
            <v>118.21492751054782</v>
          </cell>
          <cell r="R16">
            <v>118.21492751054782</v>
          </cell>
          <cell r="S16">
            <v>118.21492751054782</v>
          </cell>
          <cell r="T16">
            <v>118.21492751054782</v>
          </cell>
          <cell r="U16">
            <v>118.21492751054782</v>
          </cell>
          <cell r="V16">
            <v>118.21492751054782</v>
          </cell>
          <cell r="W16">
            <v>118.21492751054782</v>
          </cell>
          <cell r="X16">
            <v>118.21492751054782</v>
          </cell>
          <cell r="Y16">
            <v>118.21492751054782</v>
          </cell>
          <cell r="Z16">
            <v>118.21492751054782</v>
          </cell>
          <cell r="AA16">
            <v>118.21492751054782</v>
          </cell>
          <cell r="AB16">
            <v>118.21492751054782</v>
          </cell>
          <cell r="AC16">
            <v>118.21492751054782</v>
          </cell>
          <cell r="AD16">
            <v>118.21492751054782</v>
          </cell>
          <cell r="AE16">
            <v>118.21492751054782</v>
          </cell>
          <cell r="AF16">
            <v>118.21492751054782</v>
          </cell>
          <cell r="AG16">
            <v>118.21492751054782</v>
          </cell>
          <cell r="AH16">
            <v>118.21492751054782</v>
          </cell>
          <cell r="AI16">
            <v>118.21492751054782</v>
          </cell>
          <cell r="AJ16">
            <v>118.21492751054782</v>
          </cell>
          <cell r="AK16">
            <v>118.21492751054782</v>
          </cell>
          <cell r="AL16">
            <v>118.21492751054782</v>
          </cell>
          <cell r="AM16">
            <v>118.21492751054782</v>
          </cell>
          <cell r="AN16">
            <v>118.21492751054782</v>
          </cell>
        </row>
        <row r="17">
          <cell r="A17" t="str">
            <v>RL3OfOTRG33</v>
          </cell>
          <cell r="B17" t="str">
            <v>RD</v>
          </cell>
          <cell r="C17" t="str">
            <v>Low</v>
          </cell>
          <cell r="D17">
            <v>30</v>
          </cell>
          <cell r="E17" t="str">
            <v>OffShoreWind</v>
          </cell>
          <cell r="F17" t="str">
            <v>OTRG3</v>
          </cell>
          <cell r="G17">
            <v>121.96642290948671</v>
          </cell>
          <cell r="H17">
            <v>94.39205525665497</v>
          </cell>
          <cell r="I17">
            <v>91.314681973861354</v>
          </cell>
          <cell r="J17">
            <v>88.33763732885302</v>
          </cell>
          <cell r="K17">
            <v>85.457650403663592</v>
          </cell>
          <cell r="L17">
            <v>82.671556918915471</v>
          </cell>
          <cell r="M17">
            <v>79.976295757184545</v>
          </cell>
          <cell r="N17">
            <v>77.368905599710388</v>
          </cell>
          <cell r="O17">
            <v>74.846521672756509</v>
          </cell>
          <cell r="P17">
            <v>72.406372600045898</v>
          </cell>
          <cell r="Q17">
            <v>70.045777357813691</v>
          </cell>
          <cell r="R17">
            <v>67.762142329131038</v>
          </cell>
          <cell r="S17">
            <v>65.552958454264342</v>
          </cell>
          <cell r="T17">
            <v>63.415798473938473</v>
          </cell>
          <cell r="U17">
            <v>61.348314262475007</v>
          </cell>
          <cell r="V17">
            <v>59.348234247875929</v>
          </cell>
          <cell r="W17">
            <v>57.413360916017716</v>
          </cell>
          <cell r="X17">
            <v>55.541568396213634</v>
          </cell>
          <cell r="Y17">
            <v>53.730800125491925</v>
          </cell>
          <cell r="Z17">
            <v>51.979066589022977</v>
          </cell>
          <cell r="AA17">
            <v>50.284443134213404</v>
          </cell>
          <cell r="AB17">
            <v>48.645067856064962</v>
          </cell>
          <cell r="AC17">
            <v>47.059139551475127</v>
          </cell>
          <cell r="AD17">
            <v>45.524915740231705</v>
          </cell>
          <cell r="AE17">
            <v>44.040710750526898</v>
          </cell>
          <cell r="AF17">
            <v>42.604893866887664</v>
          </cell>
          <cell r="AG17">
            <v>41.215887538487237</v>
          </cell>
          <cell r="AH17">
            <v>39.87216564586933</v>
          </cell>
          <cell r="AI17">
            <v>38.572251824180739</v>
          </cell>
          <cell r="AJ17">
            <v>37.314717841069879</v>
          </cell>
          <cell r="AK17">
            <v>36.09818202746925</v>
          </cell>
          <cell r="AL17">
            <v>34.921307759537449</v>
          </cell>
          <cell r="AM17">
            <v>33.78280199009307</v>
          </cell>
          <cell r="AN17">
            <v>32.681413827926853</v>
          </cell>
        </row>
        <row r="18">
          <cell r="A18" t="str">
            <v>RM3OfOTRG33</v>
          </cell>
          <cell r="B18" t="str">
            <v>RD</v>
          </cell>
          <cell r="C18" t="str">
            <v>Mid</v>
          </cell>
          <cell r="D18">
            <v>30</v>
          </cell>
          <cell r="E18" t="str">
            <v>OffShoreWind</v>
          </cell>
          <cell r="F18" t="str">
            <v>OTRG3</v>
          </cell>
          <cell r="G18">
            <v>121.96642290948671</v>
          </cell>
          <cell r="H18">
            <v>117.99006907081871</v>
          </cell>
          <cell r="I18">
            <v>114.14335246732669</v>
          </cell>
          <cell r="J18">
            <v>110.42204666106626</v>
          </cell>
          <cell r="K18">
            <v>106.82206300457948</v>
          </cell>
          <cell r="L18">
            <v>103.33944614864433</v>
          </cell>
          <cell r="M18">
            <v>99.970369696480674</v>
          </cell>
          <cell r="N18">
            <v>96.711131999637971</v>
          </cell>
          <cell r="O18">
            <v>93.558152090945626</v>
          </cell>
          <cell r="P18">
            <v>90.507965750057366</v>
          </cell>
          <cell r="Q18">
            <v>87.55722169726711</v>
          </cell>
          <cell r="R18">
            <v>84.702677911413787</v>
          </cell>
          <cell r="S18">
            <v>81.941198067830442</v>
          </cell>
          <cell r="T18">
            <v>79.269748092423086</v>
          </cell>
          <cell r="U18">
            <v>76.685392828093754</v>
          </cell>
          <cell r="V18">
            <v>74.18529280984491</v>
          </cell>
          <cell r="W18">
            <v>71.766701145022139</v>
          </cell>
          <cell r="X18">
            <v>69.426960495267039</v>
          </cell>
          <cell r="Y18">
            <v>67.163500156864899</v>
          </cell>
          <cell r="Z18">
            <v>64.973833236278722</v>
          </cell>
          <cell r="AA18">
            <v>62.855553917766755</v>
          </cell>
          <cell r="AB18">
            <v>60.806334820081197</v>
          </cell>
          <cell r="AC18">
            <v>58.823924439343905</v>
          </cell>
          <cell r="AD18">
            <v>56.906144675289625</v>
          </cell>
          <cell r="AE18">
            <v>55.050888438158616</v>
          </cell>
          <cell r="AF18">
            <v>53.256117333609581</v>
          </cell>
          <cell r="AG18">
            <v>51.51985942310904</v>
          </cell>
          <cell r="AH18">
            <v>49.840207057336656</v>
          </cell>
          <cell r="AI18">
            <v>48.215314780225917</v>
          </cell>
          <cell r="AJ18">
            <v>46.643397301337345</v>
          </cell>
          <cell r="AK18">
            <v>45.122727534336562</v>
          </cell>
          <cell r="AL18">
            <v>43.651634699421813</v>
          </cell>
          <cell r="AM18">
            <v>42.228502487616339</v>
          </cell>
          <cell r="AN18">
            <v>40.851767284908568</v>
          </cell>
        </row>
        <row r="19">
          <cell r="A19" t="str">
            <v>RC3OfOTRG33</v>
          </cell>
          <cell r="B19" t="str">
            <v>RD</v>
          </cell>
          <cell r="C19" t="str">
            <v>Constant</v>
          </cell>
          <cell r="D19">
            <v>30</v>
          </cell>
          <cell r="E19" t="str">
            <v>OffShoreWind</v>
          </cell>
          <cell r="F19" t="str">
            <v>OTRG3</v>
          </cell>
          <cell r="G19">
            <v>121.96642290948671</v>
          </cell>
          <cell r="H19">
            <v>121.96642290948671</v>
          </cell>
          <cell r="I19">
            <v>121.96642290948671</v>
          </cell>
          <cell r="J19">
            <v>121.96642290948671</v>
          </cell>
          <cell r="K19">
            <v>121.96642290948671</v>
          </cell>
          <cell r="L19">
            <v>121.96642290948671</v>
          </cell>
          <cell r="M19">
            <v>121.96642290948671</v>
          </cell>
          <cell r="N19">
            <v>121.96642290948671</v>
          </cell>
          <cell r="O19">
            <v>121.96642290948671</v>
          </cell>
          <cell r="P19">
            <v>121.96642290948671</v>
          </cell>
          <cell r="Q19">
            <v>121.96642290948671</v>
          </cell>
          <cell r="R19">
            <v>121.96642290948671</v>
          </cell>
          <cell r="S19">
            <v>121.96642290948671</v>
          </cell>
          <cell r="T19">
            <v>121.96642290948671</v>
          </cell>
          <cell r="U19">
            <v>121.96642290948671</v>
          </cell>
          <cell r="V19">
            <v>121.96642290948671</v>
          </cell>
          <cell r="W19">
            <v>121.96642290948671</v>
          </cell>
          <cell r="X19">
            <v>121.96642290948671</v>
          </cell>
          <cell r="Y19">
            <v>121.96642290948671</v>
          </cell>
          <cell r="Z19">
            <v>121.96642290948671</v>
          </cell>
          <cell r="AA19">
            <v>121.96642290948671</v>
          </cell>
          <cell r="AB19">
            <v>121.96642290948671</v>
          </cell>
          <cell r="AC19">
            <v>121.96642290948671</v>
          </cell>
          <cell r="AD19">
            <v>121.96642290948671</v>
          </cell>
          <cell r="AE19">
            <v>121.96642290948671</v>
          </cell>
          <cell r="AF19">
            <v>121.96642290948671</v>
          </cell>
          <cell r="AG19">
            <v>121.96642290948671</v>
          </cell>
          <cell r="AH19">
            <v>121.96642290948671</v>
          </cell>
          <cell r="AI19">
            <v>121.96642290948671</v>
          </cell>
          <cell r="AJ19">
            <v>121.96642290948671</v>
          </cell>
          <cell r="AK19">
            <v>121.96642290948671</v>
          </cell>
          <cell r="AL19">
            <v>121.96642290948671</v>
          </cell>
          <cell r="AM19">
            <v>121.96642290948671</v>
          </cell>
          <cell r="AN19">
            <v>121.96642290948671</v>
          </cell>
        </row>
        <row r="20">
          <cell r="A20" t="str">
            <v>RL3OfOTRG44</v>
          </cell>
          <cell r="B20" t="str">
            <v>RD</v>
          </cell>
          <cell r="C20" t="str">
            <v>Low</v>
          </cell>
          <cell r="D20">
            <v>30</v>
          </cell>
          <cell r="E20" t="str">
            <v>OffShoreWind</v>
          </cell>
          <cell r="F20" t="str">
            <v>OTRG4</v>
          </cell>
          <cell r="G20">
            <v>127.49893721068075</v>
          </cell>
          <cell r="H20">
            <v>98.673769708624206</v>
          </cell>
          <cell r="I20">
            <v>95.456803812625878</v>
          </cell>
          <cell r="J20">
            <v>92.344717557960564</v>
          </cell>
          <cell r="K20">
            <v>89.334091654675603</v>
          </cell>
          <cell r="L20">
            <v>86.421618288636125</v>
          </cell>
          <cell r="M20">
            <v>83.604097487186209</v>
          </cell>
          <cell r="N20">
            <v>80.878433603296997</v>
          </cell>
          <cell r="O20">
            <v>78.241631914338825</v>
          </cell>
          <cell r="P20">
            <v>75.690795331740048</v>
          </cell>
          <cell r="Q20">
            <v>73.223121217918148</v>
          </cell>
          <cell r="R20">
            <v>70.835898306984731</v>
          </cell>
          <cell r="S20">
            <v>68.52650372584246</v>
          </cell>
          <cell r="T20">
            <v>66.292400112399889</v>
          </cell>
          <cell r="U20">
            <v>64.131132827738455</v>
          </cell>
          <cell r="V20">
            <v>62.040327259168571</v>
          </cell>
          <cell r="W20">
            <v>60.017686211211561</v>
          </cell>
          <cell r="X20">
            <v>58.060987381640814</v>
          </cell>
          <cell r="Y20">
            <v>56.168080919809313</v>
          </cell>
          <cell r="Z20">
            <v>54.336887064580452</v>
          </cell>
          <cell r="AA20">
            <v>52.565393859267239</v>
          </cell>
          <cell r="AB20">
            <v>50.851654941069171</v>
          </cell>
          <cell r="AC20">
            <v>49.193787402577868</v>
          </cell>
          <cell r="AD20">
            <v>47.589969723002042</v>
          </cell>
          <cell r="AE20">
            <v>46.038439766838721</v>
          </cell>
          <cell r="AF20">
            <v>44.537492847791917</v>
          </cell>
          <cell r="AG20">
            <v>43.0854798558114</v>
          </cell>
          <cell r="AH20">
            <v>41.680805445193897</v>
          </cell>
          <cell r="AI20">
            <v>40.321926281755886</v>
          </cell>
          <cell r="AJ20">
            <v>39.007349347152051</v>
          </cell>
          <cell r="AK20">
            <v>37.735630298476508</v>
          </cell>
          <cell r="AL20">
            <v>36.505371881344303</v>
          </cell>
          <cell r="AM20">
            <v>35.315222394709686</v>
          </cell>
          <cell r="AN20">
            <v>34.163874205734515</v>
          </cell>
        </row>
        <row r="21">
          <cell r="A21" t="str">
            <v>RM3OfOTRG44</v>
          </cell>
          <cell r="B21" t="str">
            <v>RD</v>
          </cell>
          <cell r="C21" t="str">
            <v>Mid</v>
          </cell>
          <cell r="D21">
            <v>30</v>
          </cell>
          <cell r="E21" t="str">
            <v>OffShoreWind</v>
          </cell>
          <cell r="F21" t="str">
            <v>OTRG4</v>
          </cell>
          <cell r="G21">
            <v>127.49893721068075</v>
          </cell>
          <cell r="H21">
            <v>123.34221213578026</v>
          </cell>
          <cell r="I21">
            <v>119.32100476578235</v>
          </cell>
          <cell r="J21">
            <v>115.43089694745069</v>
          </cell>
          <cell r="K21">
            <v>111.6676145683445</v>
          </cell>
          <cell r="L21">
            <v>108.02702286079516</v>
          </cell>
          <cell r="M21">
            <v>104.50512185898276</v>
          </cell>
          <cell r="N21">
            <v>101.09804200412124</v>
          </cell>
          <cell r="O21">
            <v>97.802039892923517</v>
          </cell>
          <cell r="P21">
            <v>94.61349416467506</v>
          </cell>
          <cell r="Q21">
            <v>91.528901522397675</v>
          </cell>
          <cell r="R21">
            <v>88.544872883730903</v>
          </cell>
          <cell r="S21">
            <v>85.658129657303078</v>
          </cell>
          <cell r="T21">
            <v>82.865500140499861</v>
          </cell>
          <cell r="U21">
            <v>80.163916034673065</v>
          </cell>
          <cell r="V21">
            <v>77.550409073960708</v>
          </cell>
          <cell r="W21">
            <v>75.02210776401445</v>
          </cell>
          <cell r="X21">
            <v>72.576234227051017</v>
          </cell>
          <cell r="Y21">
            <v>70.210101149761641</v>
          </cell>
          <cell r="Z21">
            <v>67.921108830725558</v>
          </cell>
          <cell r="AA21">
            <v>65.706742324084047</v>
          </cell>
          <cell r="AB21">
            <v>63.564568676336464</v>
          </cell>
          <cell r="AC21">
            <v>61.492234253222328</v>
          </cell>
          <cell r="AD21">
            <v>59.487462153752546</v>
          </cell>
          <cell r="AE21">
            <v>57.548049708548398</v>
          </cell>
          <cell r="AF21">
            <v>55.671866059739891</v>
          </cell>
          <cell r="AG21">
            <v>53.856849819764243</v>
          </cell>
          <cell r="AH21">
            <v>52.101006806492371</v>
          </cell>
          <cell r="AI21">
            <v>50.402407852194855</v>
          </cell>
          <cell r="AJ21">
            <v>48.759186683940058</v>
          </cell>
          <cell r="AK21">
            <v>47.169537873095635</v>
          </cell>
          <cell r="AL21">
            <v>45.631714851680378</v>
          </cell>
          <cell r="AM21">
            <v>44.144027993387105</v>
          </cell>
          <cell r="AN21">
            <v>42.704842757168144</v>
          </cell>
        </row>
        <row r="22">
          <cell r="A22" t="str">
            <v>RC3OfOTRG44</v>
          </cell>
          <cell r="B22" t="str">
            <v>RD</v>
          </cell>
          <cell r="C22" t="str">
            <v>Constant</v>
          </cell>
          <cell r="D22">
            <v>30</v>
          </cell>
          <cell r="E22" t="str">
            <v>OffShoreWind</v>
          </cell>
          <cell r="F22" t="str">
            <v>OTRG4</v>
          </cell>
          <cell r="G22">
            <v>127.49893721068075</v>
          </cell>
          <cell r="H22">
            <v>127.49893721068075</v>
          </cell>
          <cell r="I22">
            <v>127.49893721068075</v>
          </cell>
          <cell r="J22">
            <v>127.49893721068075</v>
          </cell>
          <cell r="K22">
            <v>127.49893721068075</v>
          </cell>
          <cell r="L22">
            <v>127.49893721068075</v>
          </cell>
          <cell r="M22">
            <v>127.49893721068075</v>
          </cell>
          <cell r="N22">
            <v>127.49893721068075</v>
          </cell>
          <cell r="O22">
            <v>127.49893721068075</v>
          </cell>
          <cell r="P22">
            <v>127.49893721068075</v>
          </cell>
          <cell r="Q22">
            <v>127.49893721068075</v>
          </cell>
          <cell r="R22">
            <v>127.49893721068075</v>
          </cell>
          <cell r="S22">
            <v>127.49893721068075</v>
          </cell>
          <cell r="T22">
            <v>127.49893721068075</v>
          </cell>
          <cell r="U22">
            <v>127.49893721068075</v>
          </cell>
          <cell r="V22">
            <v>127.49893721068075</v>
          </cell>
          <cell r="W22">
            <v>127.49893721068075</v>
          </cell>
          <cell r="X22">
            <v>127.49893721068075</v>
          </cell>
          <cell r="Y22">
            <v>127.49893721068075</v>
          </cell>
          <cell r="Z22">
            <v>127.49893721068075</v>
          </cell>
          <cell r="AA22">
            <v>127.49893721068075</v>
          </cell>
          <cell r="AB22">
            <v>127.49893721068075</v>
          </cell>
          <cell r="AC22">
            <v>127.49893721068075</v>
          </cell>
          <cell r="AD22">
            <v>127.49893721068075</v>
          </cell>
          <cell r="AE22">
            <v>127.49893721068075</v>
          </cell>
          <cell r="AF22">
            <v>127.49893721068075</v>
          </cell>
          <cell r="AG22">
            <v>127.49893721068075</v>
          </cell>
          <cell r="AH22">
            <v>127.49893721068075</v>
          </cell>
          <cell r="AI22">
            <v>127.49893721068075</v>
          </cell>
          <cell r="AJ22">
            <v>127.49893721068075</v>
          </cell>
          <cell r="AK22">
            <v>127.49893721068075</v>
          </cell>
          <cell r="AL22">
            <v>127.49893721068075</v>
          </cell>
          <cell r="AM22">
            <v>127.49893721068075</v>
          </cell>
          <cell r="AN22">
            <v>127.49893721068075</v>
          </cell>
        </row>
        <row r="23">
          <cell r="A23" t="str">
            <v>RL3OfOTRG55</v>
          </cell>
          <cell r="B23" t="str">
            <v>RD</v>
          </cell>
          <cell r="C23" t="str">
            <v>Low</v>
          </cell>
          <cell r="D23">
            <v>30</v>
          </cell>
          <cell r="E23" t="str">
            <v>OffShoreWind</v>
          </cell>
          <cell r="F23" t="str">
            <v>OTRG5</v>
          </cell>
          <cell r="G23">
            <v>119.62707818951523</v>
          </cell>
          <cell r="H23">
            <v>92.581593403266169</v>
          </cell>
          <cell r="I23">
            <v>89.563244864896092</v>
          </cell>
          <cell r="J23">
            <v>86.643300637406654</v>
          </cell>
          <cell r="K23">
            <v>83.818552539808564</v>
          </cell>
          <cell r="L23">
            <v>81.085896984347983</v>
          </cell>
          <cell r="M23">
            <v>78.44233156655406</v>
          </cell>
          <cell r="N23">
            <v>75.884951766457661</v>
          </cell>
          <cell r="O23">
            <v>73.41094775735742</v>
          </cell>
          <cell r="P23">
            <v>71.017601318626021</v>
          </cell>
          <cell r="Q23">
            <v>68.702282849165982</v>
          </cell>
          <cell r="R23">
            <v>66.46244847823202</v>
          </cell>
          <cell r="S23">
            <v>64.295637270447244</v>
          </cell>
          <cell r="T23">
            <v>62.199468521941128</v>
          </cell>
          <cell r="U23">
            <v>60.171639144638874</v>
          </cell>
          <cell r="V23">
            <v>58.209921135828431</v>
          </cell>
          <cell r="W23">
            <v>56.312159130224771</v>
          </cell>
          <cell r="X23">
            <v>54.476268031841691</v>
          </cell>
          <cell r="Y23">
            <v>52.70023072306963</v>
          </cell>
          <cell r="Z23">
            <v>50.982095848442043</v>
          </cell>
          <cell r="AA23">
            <v>49.319975670655616</v>
          </cell>
          <cell r="AB23">
            <v>47.712043996488518</v>
          </cell>
          <cell r="AC23">
            <v>46.156534170338027</v>
          </cell>
          <cell r="AD23">
            <v>44.651737133172823</v>
          </cell>
          <cell r="AE23">
            <v>43.195999544767453</v>
          </cell>
          <cell r="AF23">
            <v>41.787721967155754</v>
          </cell>
          <cell r="AG23">
            <v>40.425357107307384</v>
          </cell>
          <cell r="AH23">
            <v>39.10740811709671</v>
          </cell>
          <cell r="AI23">
            <v>37.83242694869616</v>
          </cell>
          <cell r="AJ23">
            <v>36.599012763587076</v>
          </cell>
          <cell r="AK23">
            <v>35.405810393440099</v>
          </cell>
          <cell r="AL23">
            <v>34.251508851173952</v>
          </cell>
          <cell r="AM23">
            <v>33.134839890556734</v>
          </cell>
          <cell r="AN23">
            <v>32.054576612767214</v>
          </cell>
        </row>
        <row r="24">
          <cell r="A24" t="str">
            <v>RM3OfOTRG55</v>
          </cell>
          <cell r="B24" t="str">
            <v>RD</v>
          </cell>
          <cell r="C24" t="str">
            <v>Mid</v>
          </cell>
          <cell r="D24">
            <v>30</v>
          </cell>
          <cell r="E24" t="str">
            <v>OffShoreWind</v>
          </cell>
          <cell r="F24" t="str">
            <v>OTRG5</v>
          </cell>
          <cell r="G24">
            <v>119.62707818951523</v>
          </cell>
          <cell r="H24">
            <v>115.7269917540827</v>
          </cell>
          <cell r="I24">
            <v>111.9540560811201</v>
          </cell>
          <cell r="J24">
            <v>108.30412579675831</v>
          </cell>
          <cell r="K24">
            <v>104.7731906747607</v>
          </cell>
          <cell r="L24">
            <v>101.35737123043498</v>
          </cell>
          <cell r="M24">
            <v>98.052914458192561</v>
          </cell>
          <cell r="N24">
            <v>94.85618970807208</v>
          </cell>
          <cell r="O24">
            <v>91.763684696696757</v>
          </cell>
          <cell r="P24">
            <v>88.772001648282526</v>
          </cell>
          <cell r="Q24">
            <v>85.877853561457471</v>
          </cell>
          <cell r="R24">
            <v>83.078060597790014</v>
          </cell>
          <cell r="S24">
            <v>80.369546588059066</v>
          </cell>
          <cell r="T24">
            <v>77.74933565242641</v>
          </cell>
          <cell r="U24">
            <v>75.214548930798586</v>
          </cell>
          <cell r="V24">
            <v>72.762401419785533</v>
          </cell>
          <cell r="W24">
            <v>70.39019891278096</v>
          </cell>
          <cell r="X24">
            <v>68.095335039802109</v>
          </cell>
          <cell r="Y24">
            <v>65.875288403837033</v>
          </cell>
          <cell r="Z24">
            <v>63.727619810552554</v>
          </cell>
          <cell r="AA24">
            <v>61.649969588319514</v>
          </cell>
          <cell r="AB24">
            <v>59.640054995610647</v>
          </cell>
          <cell r="AC24">
            <v>57.695667712922528</v>
          </cell>
          <cell r="AD24">
            <v>55.814671416466027</v>
          </cell>
          <cell r="AE24">
            <v>53.994999430959311</v>
          </cell>
          <cell r="AF24">
            <v>52.234652458944687</v>
          </cell>
          <cell r="AG24">
            <v>50.531696384134221</v>
          </cell>
          <cell r="AH24">
            <v>48.884260146370885</v>
          </cell>
          <cell r="AI24">
            <v>47.290533685870201</v>
          </cell>
          <cell r="AJ24">
            <v>45.748765954483844</v>
          </cell>
          <cell r="AK24">
            <v>44.257262991800125</v>
          </cell>
          <cell r="AL24">
            <v>42.81438606396744</v>
          </cell>
          <cell r="AM24">
            <v>41.418549863195913</v>
          </cell>
          <cell r="AN24">
            <v>40.068220765959019</v>
          </cell>
        </row>
        <row r="25">
          <cell r="A25" t="str">
            <v>RC3OfOTRG55</v>
          </cell>
          <cell r="B25" t="str">
            <v>RD</v>
          </cell>
          <cell r="C25" t="str">
            <v>Constant</v>
          </cell>
          <cell r="D25">
            <v>30</v>
          </cell>
          <cell r="E25" t="str">
            <v>OffShoreWind</v>
          </cell>
          <cell r="F25" t="str">
            <v>OTRG5</v>
          </cell>
          <cell r="G25">
            <v>119.62707818951523</v>
          </cell>
          <cell r="H25">
            <v>119.62707818951523</v>
          </cell>
          <cell r="I25">
            <v>119.62707818951523</v>
          </cell>
          <cell r="J25">
            <v>119.62707818951523</v>
          </cell>
          <cell r="K25">
            <v>119.62707818951523</v>
          </cell>
          <cell r="L25">
            <v>119.62707818951523</v>
          </cell>
          <cell r="M25">
            <v>119.62707818951523</v>
          </cell>
          <cell r="N25">
            <v>119.62707818951523</v>
          </cell>
          <cell r="O25">
            <v>119.62707818951523</v>
          </cell>
          <cell r="P25">
            <v>119.62707818951523</v>
          </cell>
          <cell r="Q25">
            <v>119.62707818951523</v>
          </cell>
          <cell r="R25">
            <v>119.62707818951523</v>
          </cell>
          <cell r="S25">
            <v>119.62707818951523</v>
          </cell>
          <cell r="T25">
            <v>119.62707818951523</v>
          </cell>
          <cell r="U25">
            <v>119.62707818951523</v>
          </cell>
          <cell r="V25">
            <v>119.62707818951523</v>
          </cell>
          <cell r="W25">
            <v>119.62707818951523</v>
          </cell>
          <cell r="X25">
            <v>119.62707818951523</v>
          </cell>
          <cell r="Y25">
            <v>119.62707818951523</v>
          </cell>
          <cell r="Z25">
            <v>119.62707818951523</v>
          </cell>
          <cell r="AA25">
            <v>119.62707818951523</v>
          </cell>
          <cell r="AB25">
            <v>119.62707818951523</v>
          </cell>
          <cell r="AC25">
            <v>119.62707818951523</v>
          </cell>
          <cell r="AD25">
            <v>119.62707818951523</v>
          </cell>
          <cell r="AE25">
            <v>119.62707818951523</v>
          </cell>
          <cell r="AF25">
            <v>119.62707818951523</v>
          </cell>
          <cell r="AG25">
            <v>119.62707818951523</v>
          </cell>
          <cell r="AH25">
            <v>119.62707818951523</v>
          </cell>
          <cell r="AI25">
            <v>119.62707818951523</v>
          </cell>
          <cell r="AJ25">
            <v>119.62707818951523</v>
          </cell>
          <cell r="AK25">
            <v>119.62707818951523</v>
          </cell>
          <cell r="AL25">
            <v>119.62707818951523</v>
          </cell>
          <cell r="AM25">
            <v>119.62707818951523</v>
          </cell>
          <cell r="AN25">
            <v>119.62707818951523</v>
          </cell>
        </row>
        <row r="26">
          <cell r="A26" t="str">
            <v>RL3OfOTRG66</v>
          </cell>
          <cell r="B26" t="str">
            <v>RD</v>
          </cell>
          <cell r="C26" t="str">
            <v>Low</v>
          </cell>
          <cell r="D26">
            <v>30</v>
          </cell>
          <cell r="E26" t="str">
            <v>OffShoreWind</v>
          </cell>
          <cell r="F26" t="str">
            <v>OTRG6</v>
          </cell>
          <cell r="G26">
            <v>87.404261335147439</v>
          </cell>
          <cell r="H26">
            <v>67.95430051254489</v>
          </cell>
          <cell r="I26">
            <v>66.040643894388836</v>
          </cell>
          <cell r="J26">
            <v>64.180877635262206</v>
          </cell>
          <cell r="K26">
            <v>62.373484132284275</v>
          </cell>
          <cell r="L26">
            <v>60.616988519690032</v>
          </cell>
          <cell r="M26">
            <v>58.90995746531285</v>
          </cell>
          <cell r="N26">
            <v>57.250998000959662</v>
          </cell>
          <cell r="O26">
            <v>55.63875638572371</v>
          </cell>
          <cell r="P26">
            <v>54.071917001307476</v>
          </cell>
          <cell r="Q26">
            <v>52.549201278454376</v>
          </cell>
          <cell r="R26">
            <v>51.069366653613173</v>
          </cell>
          <cell r="S26">
            <v>49.63120555498363</v>
          </cell>
          <cell r="T26">
            <v>48.233544417116072</v>
          </cell>
          <cell r="U26">
            <v>46.87524272326084</v>
          </cell>
          <cell r="V26">
            <v>45.555192074685934</v>
          </cell>
          <cell r="W26">
            <v>44.272315286203671</v>
          </cell>
          <cell r="X26">
            <v>43.025565507168061</v>
          </cell>
          <cell r="Y26">
            <v>41.813925367225799</v>
          </cell>
          <cell r="Z26">
            <v>40.63640614612364</v>
          </cell>
          <cell r="AA26">
            <v>39.492046966894783</v>
          </cell>
          <cell r="AB26">
            <v>38.379914011765983</v>
          </cell>
          <cell r="AC26">
            <v>37.299099760145268</v>
          </cell>
          <cell r="AD26">
            <v>36.248722248068781</v>
          </cell>
          <cell r="AE26">
            <v>35.227924348502277</v>
          </cell>
          <cell r="AF26">
            <v>34.235873071909907</v>
          </cell>
          <cell r="AG26">
            <v>33.271758886519741</v>
          </cell>
          <cell r="AH26">
            <v>32.334795057731206</v>
          </cell>
          <cell r="AI26">
            <v>31.424217006125435</v>
          </cell>
          <cell r="AJ26">
            <v>30.539281683554613</v>
          </cell>
          <cell r="AK26">
            <v>29.6792669668013</v>
          </cell>
          <cell r="AL26">
            <v>28.843471068312812</v>
          </cell>
          <cell r="AM26">
            <v>28.031211963529895</v>
          </cell>
          <cell r="AN26">
            <v>27.241826834342358</v>
          </cell>
        </row>
        <row r="27">
          <cell r="A27" t="str">
            <v>RM3OfOTRG66</v>
          </cell>
          <cell r="B27" t="str">
            <v>RD</v>
          </cell>
          <cell r="C27" t="str">
            <v>Mid</v>
          </cell>
          <cell r="D27">
            <v>30</v>
          </cell>
          <cell r="E27" t="str">
            <v>OffShoreWind</v>
          </cell>
          <cell r="F27" t="str">
            <v>OTRG6</v>
          </cell>
          <cell r="G27">
            <v>87.404261335147439</v>
          </cell>
          <cell r="H27">
            <v>84.942875640681109</v>
          </cell>
          <cell r="I27">
            <v>82.550804867986045</v>
          </cell>
          <cell r="J27">
            <v>80.226097044077747</v>
          </cell>
          <cell r="K27">
            <v>77.966855165355341</v>
          </cell>
          <cell r="L27">
            <v>75.771235649612535</v>
          </cell>
          <cell r="M27">
            <v>73.637446831641057</v>
          </cell>
          <cell r="N27">
            <v>71.563747501199572</v>
          </cell>
          <cell r="O27">
            <v>69.548445482154634</v>
          </cell>
          <cell r="P27">
            <v>67.589896251634343</v>
          </cell>
          <cell r="Q27">
            <v>65.686501598067963</v>
          </cell>
          <cell r="R27">
            <v>63.836708317016466</v>
          </cell>
          <cell r="S27">
            <v>62.039006943729532</v>
          </cell>
          <cell r="T27">
            <v>60.291930521395088</v>
          </cell>
          <cell r="U27">
            <v>58.594053404076043</v>
          </cell>
          <cell r="V27">
            <v>56.943990093357414</v>
          </cell>
          <cell r="W27">
            <v>55.340394107754584</v>
          </cell>
          <cell r="X27">
            <v>53.781956883960071</v>
          </cell>
          <cell r="Y27">
            <v>52.267406709032244</v>
          </cell>
          <cell r="Z27">
            <v>50.795507682654545</v>
          </cell>
          <cell r="AA27">
            <v>49.365058708618477</v>
          </cell>
          <cell r="AB27">
            <v>47.974892514707477</v>
          </cell>
          <cell r="AC27">
            <v>46.623874700181581</v>
          </cell>
          <cell r="AD27">
            <v>45.31090281008597</v>
          </cell>
          <cell r="AE27">
            <v>44.034905435627842</v>
          </cell>
          <cell r="AF27">
            <v>42.794841339887384</v>
          </cell>
          <cell r="AG27">
            <v>41.589698608149675</v>
          </cell>
          <cell r="AH27">
            <v>40.41849382216401</v>
          </cell>
          <cell r="AI27">
            <v>39.280271257656793</v>
          </cell>
          <cell r="AJ27">
            <v>38.174102104443264</v>
          </cell>
          <cell r="AK27">
            <v>37.099083708501624</v>
          </cell>
          <cell r="AL27">
            <v>36.054338835391015</v>
          </cell>
          <cell r="AM27">
            <v>35.039014954412366</v>
          </cell>
          <cell r="AN27">
            <v>34.052283542927945</v>
          </cell>
        </row>
        <row r="28">
          <cell r="A28" t="str">
            <v>RC3OfOTRG66</v>
          </cell>
          <cell r="B28" t="str">
            <v>RD</v>
          </cell>
          <cell r="C28" t="str">
            <v>Constant</v>
          </cell>
          <cell r="D28">
            <v>30</v>
          </cell>
          <cell r="E28" t="str">
            <v>OffShoreWind</v>
          </cell>
          <cell r="F28" t="str">
            <v>OTRG6</v>
          </cell>
          <cell r="G28">
            <v>87.404261335147439</v>
          </cell>
          <cell r="H28">
            <v>87.404261335147439</v>
          </cell>
          <cell r="I28">
            <v>87.404261335147439</v>
          </cell>
          <cell r="J28">
            <v>87.404261335147439</v>
          </cell>
          <cell r="K28">
            <v>87.404261335147439</v>
          </cell>
          <cell r="L28">
            <v>87.404261335147439</v>
          </cell>
          <cell r="M28">
            <v>87.404261335147439</v>
          </cell>
          <cell r="N28">
            <v>87.404261335147439</v>
          </cell>
          <cell r="O28">
            <v>87.404261335147439</v>
          </cell>
          <cell r="P28">
            <v>87.404261335147439</v>
          </cell>
          <cell r="Q28">
            <v>87.404261335147439</v>
          </cell>
          <cell r="R28">
            <v>87.404261335147439</v>
          </cell>
          <cell r="S28">
            <v>87.404261335147439</v>
          </cell>
          <cell r="T28">
            <v>87.404261335147439</v>
          </cell>
          <cell r="U28">
            <v>87.404261335147439</v>
          </cell>
          <cell r="V28">
            <v>87.404261335147439</v>
          </cell>
          <cell r="W28">
            <v>87.404261335147439</v>
          </cell>
          <cell r="X28">
            <v>87.404261335147439</v>
          </cell>
          <cell r="Y28">
            <v>87.404261335147439</v>
          </cell>
          <cell r="Z28">
            <v>87.404261335147439</v>
          </cell>
          <cell r="AA28">
            <v>87.404261335147439</v>
          </cell>
          <cell r="AB28">
            <v>87.404261335147439</v>
          </cell>
          <cell r="AC28">
            <v>87.404261335147439</v>
          </cell>
          <cell r="AD28">
            <v>87.404261335147439</v>
          </cell>
          <cell r="AE28">
            <v>87.404261335147439</v>
          </cell>
          <cell r="AF28">
            <v>87.404261335147439</v>
          </cell>
          <cell r="AG28">
            <v>87.404261335147439</v>
          </cell>
          <cell r="AH28">
            <v>87.404261335147439</v>
          </cell>
          <cell r="AI28">
            <v>87.404261335147439</v>
          </cell>
          <cell r="AJ28">
            <v>87.404261335147439</v>
          </cell>
          <cell r="AK28">
            <v>87.404261335147439</v>
          </cell>
          <cell r="AL28">
            <v>87.404261335147439</v>
          </cell>
          <cell r="AM28">
            <v>87.404261335147439</v>
          </cell>
          <cell r="AN28">
            <v>87.404261335147439</v>
          </cell>
        </row>
        <row r="29">
          <cell r="A29" t="str">
            <v>RL3OfOTRG77</v>
          </cell>
          <cell r="B29" t="str">
            <v>RD</v>
          </cell>
          <cell r="C29" t="str">
            <v>Low</v>
          </cell>
          <cell r="D29">
            <v>30</v>
          </cell>
          <cell r="E29" t="str">
            <v>OffShoreWind</v>
          </cell>
          <cell r="F29" t="str">
            <v>OTRG7</v>
          </cell>
          <cell r="G29">
            <v>86.765455223818932</v>
          </cell>
          <cell r="H29">
            <v>67.457647125223019</v>
          </cell>
          <cell r="I29">
            <v>65.557976730667377</v>
          </cell>
          <cell r="J29">
            <v>63.711802830011884</v>
          </cell>
          <cell r="K29">
            <v>61.917618911985997</v>
          </cell>
          <cell r="L29">
            <v>60.173960890084778</v>
          </cell>
          <cell r="M29">
            <v>58.479405907847628</v>
          </cell>
          <cell r="N29">
            <v>56.832571177781837</v>
          </cell>
          <cell r="O29">
            <v>55.232112852982972</v>
          </cell>
          <cell r="P29">
            <v>53.676724930531478</v>
          </cell>
          <cell r="Q29">
            <v>52.165138185770701</v>
          </cell>
          <cell r="R29">
            <v>50.696119136596678</v>
          </cell>
          <cell r="S29">
            <v>49.268469036914389</v>
          </cell>
          <cell r="T29">
            <v>47.881022898439284</v>
          </cell>
          <cell r="U29">
            <v>46.53264854004582</v>
          </cell>
          <cell r="V29">
            <v>45.222245663887179</v>
          </cell>
          <cell r="W29">
            <v>43.948744957532334</v>
          </cell>
          <cell r="X29">
            <v>42.711107221387756</v>
          </cell>
          <cell r="Y29">
            <v>41.508322520691848</v>
          </cell>
          <cell r="Z29">
            <v>40.339409361389841</v>
          </cell>
          <cell r="AA29">
            <v>39.203413889216911</v>
          </cell>
          <cell r="AB29">
            <v>38.099409111335923</v>
          </cell>
          <cell r="AC29">
            <v>37.026494139894446</v>
          </cell>
          <cell r="AD29">
            <v>35.983793456884037</v>
          </cell>
          <cell r="AE29">
            <v>34.970456199701708</v>
          </cell>
          <cell r="AF29">
            <v>33.985655466830643</v>
          </cell>
          <cell r="AG29">
            <v>33.028587643073621</v>
          </cell>
          <cell r="AH29">
            <v>32.098471743788537</v>
          </cell>
          <cell r="AI29">
            <v>31.194548777590754</v>
          </cell>
          <cell r="AJ29">
            <v>30.31608112700243</v>
          </cell>
          <cell r="AK29">
            <v>29.462351946543375</v>
          </cell>
          <cell r="AL29">
            <v>28.632664577772108</v>
          </cell>
          <cell r="AM29">
            <v>27.826341980800038</v>
          </cell>
          <cell r="AN29">
            <v>27.042726181814647</v>
          </cell>
        </row>
        <row r="30">
          <cell r="A30" t="str">
            <v>RM3OfOTRG77</v>
          </cell>
          <cell r="B30" t="str">
            <v>RD</v>
          </cell>
          <cell r="C30" t="str">
            <v>Mid</v>
          </cell>
          <cell r="D30">
            <v>30</v>
          </cell>
          <cell r="E30" t="str">
            <v>OffShoreWind</v>
          </cell>
          <cell r="F30" t="str">
            <v>OTRG7</v>
          </cell>
          <cell r="G30">
            <v>86.765455223818932</v>
          </cell>
          <cell r="H30">
            <v>84.322058906528767</v>
          </cell>
          <cell r="I30">
            <v>81.947470913334215</v>
          </cell>
          <cell r="J30">
            <v>79.639753537514835</v>
          </cell>
          <cell r="K30">
            <v>77.397023639982493</v>
          </cell>
          <cell r="L30">
            <v>75.217451112605971</v>
          </cell>
          <cell r="M30">
            <v>73.099257384809533</v>
          </cell>
          <cell r="N30">
            <v>71.040713972227294</v>
          </cell>
          <cell r="O30">
            <v>69.040141066228713</v>
          </cell>
          <cell r="P30">
            <v>67.095906163164344</v>
          </cell>
          <cell r="Q30">
            <v>65.206422732213369</v>
          </cell>
          <cell r="R30">
            <v>63.370148920745848</v>
          </cell>
          <cell r="S30">
            <v>61.585586296142985</v>
          </cell>
          <cell r="T30">
            <v>59.851278623049105</v>
          </cell>
          <cell r="U30">
            <v>58.165810675057273</v>
          </cell>
          <cell r="V30">
            <v>56.527807079858974</v>
          </cell>
          <cell r="W30">
            <v>54.935931196915412</v>
          </cell>
          <cell r="X30">
            <v>53.388884026734694</v>
          </cell>
          <cell r="Y30">
            <v>51.885403150864811</v>
          </cell>
          <cell r="Z30">
            <v>50.424261701737301</v>
          </cell>
          <cell r="AA30">
            <v>49.004267361521137</v>
          </cell>
          <cell r="AB30">
            <v>47.624261389169902</v>
          </cell>
          <cell r="AC30">
            <v>46.283117674868059</v>
          </cell>
          <cell r="AD30">
            <v>44.979741821105044</v>
          </cell>
          <cell r="AE30">
            <v>43.71307024962713</v>
          </cell>
          <cell r="AF30">
            <v>42.482069333538298</v>
          </cell>
          <cell r="AG30">
            <v>41.285734553842026</v>
          </cell>
          <cell r="AH30">
            <v>40.123089679735671</v>
          </cell>
          <cell r="AI30">
            <v>38.993185971988439</v>
          </cell>
          <cell r="AJ30">
            <v>37.895101408753035</v>
          </cell>
          <cell r="AK30">
            <v>36.827939933179216</v>
          </cell>
          <cell r="AL30">
            <v>35.790830722215134</v>
          </cell>
          <cell r="AM30">
            <v>34.782927476000047</v>
          </cell>
          <cell r="AN30">
            <v>33.803407727268308</v>
          </cell>
        </row>
        <row r="31">
          <cell r="A31" t="str">
            <v>RC3OfOTRG77</v>
          </cell>
          <cell r="B31" t="str">
            <v>RD</v>
          </cell>
          <cell r="C31" t="str">
            <v>Constant</v>
          </cell>
          <cell r="D31">
            <v>30</v>
          </cell>
          <cell r="E31" t="str">
            <v>OffShoreWind</v>
          </cell>
          <cell r="F31" t="str">
            <v>OTRG7</v>
          </cell>
          <cell r="G31">
            <v>86.765455223818932</v>
          </cell>
          <cell r="H31">
            <v>86.765455223818932</v>
          </cell>
          <cell r="I31">
            <v>86.765455223818932</v>
          </cell>
          <cell r="J31">
            <v>86.765455223818932</v>
          </cell>
          <cell r="K31">
            <v>86.765455223818932</v>
          </cell>
          <cell r="L31">
            <v>86.765455223818932</v>
          </cell>
          <cell r="M31">
            <v>86.765455223818932</v>
          </cell>
          <cell r="N31">
            <v>86.765455223818932</v>
          </cell>
          <cell r="O31">
            <v>86.765455223818932</v>
          </cell>
          <cell r="P31">
            <v>86.765455223818932</v>
          </cell>
          <cell r="Q31">
            <v>86.765455223818932</v>
          </cell>
          <cell r="R31">
            <v>86.765455223818932</v>
          </cell>
          <cell r="S31">
            <v>86.765455223818932</v>
          </cell>
          <cell r="T31">
            <v>86.765455223818932</v>
          </cell>
          <cell r="U31">
            <v>86.765455223818932</v>
          </cell>
          <cell r="V31">
            <v>86.765455223818932</v>
          </cell>
          <cell r="W31">
            <v>86.765455223818932</v>
          </cell>
          <cell r="X31">
            <v>86.765455223818932</v>
          </cell>
          <cell r="Y31">
            <v>86.765455223818932</v>
          </cell>
          <cell r="Z31">
            <v>86.765455223818932</v>
          </cell>
          <cell r="AA31">
            <v>86.765455223818932</v>
          </cell>
          <cell r="AB31">
            <v>86.765455223818932</v>
          </cell>
          <cell r="AC31">
            <v>86.765455223818932</v>
          </cell>
          <cell r="AD31">
            <v>86.765455223818932</v>
          </cell>
          <cell r="AE31">
            <v>86.765455223818932</v>
          </cell>
          <cell r="AF31">
            <v>86.765455223818932</v>
          </cell>
          <cell r="AG31">
            <v>86.765455223818932</v>
          </cell>
          <cell r="AH31">
            <v>86.765455223818932</v>
          </cell>
          <cell r="AI31">
            <v>86.765455223818932</v>
          </cell>
          <cell r="AJ31">
            <v>86.765455223818932</v>
          </cell>
          <cell r="AK31">
            <v>86.765455223818932</v>
          </cell>
          <cell r="AL31">
            <v>86.765455223818932</v>
          </cell>
          <cell r="AM31">
            <v>86.765455223818932</v>
          </cell>
          <cell r="AN31">
            <v>86.765455223818932</v>
          </cell>
        </row>
        <row r="32">
          <cell r="A32" t="str">
            <v>RL3OfOTRG88</v>
          </cell>
          <cell r="B32" t="str">
            <v>RD</v>
          </cell>
          <cell r="C32" t="str">
            <v>Low</v>
          </cell>
          <cell r="D32">
            <v>30</v>
          </cell>
          <cell r="E32" t="str">
            <v>OffShoreWind</v>
          </cell>
          <cell r="F32" t="str">
            <v>OTRG8</v>
          </cell>
          <cell r="G32">
            <v>87.019874436834598</v>
          </cell>
          <cell r="H32">
            <v>67.655450749363695</v>
          </cell>
          <cell r="I32">
            <v>65.750210019868589</v>
          </cell>
          <cell r="J32">
            <v>63.898622650112024</v>
          </cell>
          <cell r="K32">
            <v>62.099177711334825</v>
          </cell>
          <cell r="L32">
            <v>60.350406823944041</v>
          </cell>
          <cell r="M32">
            <v>58.650882959288417</v>
          </cell>
          <cell r="N32">
            <v>56.999219275177381</v>
          </cell>
          <cell r="O32">
            <v>55.394067984192738</v>
          </cell>
          <cell r="P32">
            <v>53.83411925386968</v>
          </cell>
          <cell r="Q32">
            <v>52.31810013784991</v>
          </cell>
          <cell r="R32">
            <v>50.844773537134422</v>
          </cell>
          <cell r="S32">
            <v>49.412937190588259</v>
          </cell>
          <cell r="T32">
            <v>48.021422693873788</v>
          </cell>
          <cell r="U32">
            <v>46.6690945460116</v>
          </cell>
          <cell r="V32">
            <v>45.354849222791216</v>
          </cell>
          <cell r="W32">
            <v>44.077614276275341</v>
          </cell>
          <cell r="X32">
            <v>42.836347459663017</v>
          </cell>
          <cell r="Y32">
            <v>41.630035876797372</v>
          </cell>
          <cell r="Z32">
            <v>40.457695155624037</v>
          </cell>
          <cell r="AA32">
            <v>39.318368644925762</v>
          </cell>
          <cell r="AB32">
            <v>38.211126633677765</v>
          </cell>
          <cell r="AC32">
            <v>37.135065592386688</v>
          </cell>
          <cell r="AD32">
            <v>36.089307435794211</v>
          </cell>
          <cell r="AE32">
            <v>35.072998806343662</v>
          </cell>
          <cell r="AF32">
            <v>34.08531037782474</v>
          </cell>
          <cell r="AG32">
            <v>33.125436178628384</v>
          </cell>
          <cell r="AH32">
            <v>32.192592934059405</v>
          </cell>
          <cell r="AI32">
            <v>31.286019427170125</v>
          </cell>
          <cell r="AJ32">
            <v>30.4049758775936</v>
          </cell>
          <cell r="AK32">
            <v>29.548743337869492</v>
          </cell>
          <cell r="AL32">
            <v>28.716623106769926</v>
          </cell>
          <cell r="AM32">
            <v>27.907936159146676</v>
          </cell>
          <cell r="AN32">
            <v>27.122022591834362</v>
          </cell>
        </row>
        <row r="33">
          <cell r="A33" t="str">
            <v>RM3OfOTRG88</v>
          </cell>
          <cell r="B33" t="str">
            <v>RD</v>
          </cell>
          <cell r="C33" t="str">
            <v>Mid</v>
          </cell>
          <cell r="D33">
            <v>30</v>
          </cell>
          <cell r="E33" t="str">
            <v>OffShoreWind</v>
          </cell>
          <cell r="F33" t="str">
            <v>OTRG8</v>
          </cell>
          <cell r="G33">
            <v>87.019874436834598</v>
          </cell>
          <cell r="H33">
            <v>84.569313436704618</v>
          </cell>
          <cell r="I33">
            <v>82.187762524835733</v>
          </cell>
          <cell r="J33">
            <v>79.873278312640011</v>
          </cell>
          <cell r="K33">
            <v>77.623972139168529</v>
          </cell>
          <cell r="L33">
            <v>75.438008529930045</v>
          </cell>
          <cell r="M33">
            <v>73.313603699110516</v>
          </cell>
          <cell r="N33">
            <v>71.249024093971727</v>
          </cell>
          <cell r="O33">
            <v>69.24258498024092</v>
          </cell>
          <cell r="P33">
            <v>67.292649067337095</v>
          </cell>
          <cell r="Q33">
            <v>65.397625172312388</v>
          </cell>
          <cell r="R33">
            <v>63.555966921418026</v>
          </cell>
          <cell r="S33">
            <v>61.766171488235322</v>
          </cell>
          <cell r="T33">
            <v>60.026778367342231</v>
          </cell>
          <cell r="U33">
            <v>58.336368182514498</v>
          </cell>
          <cell r="V33">
            <v>56.693561528489013</v>
          </cell>
          <cell r="W33">
            <v>55.097017845344176</v>
          </cell>
          <cell r="X33">
            <v>53.545434324578771</v>
          </cell>
          <cell r="Y33">
            <v>52.037544845996713</v>
          </cell>
          <cell r="Z33">
            <v>50.572118944530047</v>
          </cell>
          <cell r="AA33">
            <v>49.147960806157201</v>
          </cell>
          <cell r="AB33">
            <v>47.763908292097206</v>
          </cell>
          <cell r="AC33">
            <v>46.418831990483362</v>
          </cell>
          <cell r="AD33">
            <v>45.111634294742764</v>
          </cell>
          <cell r="AE33">
            <v>43.841248507929578</v>
          </cell>
          <cell r="AF33">
            <v>42.606637972280922</v>
          </cell>
          <cell r="AG33">
            <v>41.406795223285478</v>
          </cell>
          <cell r="AH33">
            <v>40.240741167574257</v>
          </cell>
          <cell r="AI33">
            <v>39.107524283962654</v>
          </cell>
          <cell r="AJ33">
            <v>38.006219846991996</v>
          </cell>
          <cell r="AK33">
            <v>36.935929172336863</v>
          </cell>
          <cell r="AL33">
            <v>35.895778883462405</v>
          </cell>
          <cell r="AM33">
            <v>34.884920198933344</v>
          </cell>
          <cell r="AN33">
            <v>33.90252823979295</v>
          </cell>
        </row>
        <row r="34">
          <cell r="A34" t="str">
            <v>RC3OfOTRG88</v>
          </cell>
          <cell r="B34" t="str">
            <v>RD</v>
          </cell>
          <cell r="C34" t="str">
            <v>Constant</v>
          </cell>
          <cell r="D34">
            <v>30</v>
          </cell>
          <cell r="E34" t="str">
            <v>OffShoreWind</v>
          </cell>
          <cell r="F34" t="str">
            <v>OTRG8</v>
          </cell>
          <cell r="G34">
            <v>87.019874436834598</v>
          </cell>
          <cell r="H34">
            <v>87.019874436834598</v>
          </cell>
          <cell r="I34">
            <v>87.019874436834598</v>
          </cell>
          <cell r="J34">
            <v>87.019874436834598</v>
          </cell>
          <cell r="K34">
            <v>87.019874436834598</v>
          </cell>
          <cell r="L34">
            <v>87.019874436834598</v>
          </cell>
          <cell r="M34">
            <v>87.019874436834598</v>
          </cell>
          <cell r="N34">
            <v>87.019874436834598</v>
          </cell>
          <cell r="O34">
            <v>87.019874436834598</v>
          </cell>
          <cell r="P34">
            <v>87.019874436834598</v>
          </cell>
          <cell r="Q34">
            <v>87.019874436834598</v>
          </cell>
          <cell r="R34">
            <v>87.019874436834598</v>
          </cell>
          <cell r="S34">
            <v>87.019874436834598</v>
          </cell>
          <cell r="T34">
            <v>87.019874436834598</v>
          </cell>
          <cell r="U34">
            <v>87.019874436834598</v>
          </cell>
          <cell r="V34">
            <v>87.019874436834598</v>
          </cell>
          <cell r="W34">
            <v>87.019874436834598</v>
          </cell>
          <cell r="X34">
            <v>87.019874436834598</v>
          </cell>
          <cell r="Y34">
            <v>87.019874436834598</v>
          </cell>
          <cell r="Z34">
            <v>87.019874436834598</v>
          </cell>
          <cell r="AA34">
            <v>87.019874436834598</v>
          </cell>
          <cell r="AB34">
            <v>87.019874436834598</v>
          </cell>
          <cell r="AC34">
            <v>87.019874436834598</v>
          </cell>
          <cell r="AD34">
            <v>87.019874436834598</v>
          </cell>
          <cell r="AE34">
            <v>87.019874436834598</v>
          </cell>
          <cell r="AF34">
            <v>87.019874436834598</v>
          </cell>
          <cell r="AG34">
            <v>87.019874436834598</v>
          </cell>
          <cell r="AH34">
            <v>87.019874436834598</v>
          </cell>
          <cell r="AI34">
            <v>87.019874436834598</v>
          </cell>
          <cell r="AJ34">
            <v>87.019874436834598</v>
          </cell>
          <cell r="AK34">
            <v>87.019874436834598</v>
          </cell>
          <cell r="AL34">
            <v>87.019874436834598</v>
          </cell>
          <cell r="AM34">
            <v>87.019874436834598</v>
          </cell>
          <cell r="AN34">
            <v>87.019874436834598</v>
          </cell>
        </row>
        <row r="35">
          <cell r="A35" t="str">
            <v>RL3OfOTRG99</v>
          </cell>
          <cell r="B35" t="str">
            <v>RD</v>
          </cell>
          <cell r="C35" t="str">
            <v>Low</v>
          </cell>
          <cell r="D35">
            <v>30</v>
          </cell>
          <cell r="E35" t="str">
            <v>OffShoreWind</v>
          </cell>
          <cell r="F35" t="str">
            <v>OTRG9</v>
          </cell>
          <cell r="G35">
            <v>93.732825389120208</v>
          </cell>
          <cell r="H35">
            <v>72.87457713255472</v>
          </cell>
          <cell r="I35">
            <v>70.822360925880758</v>
          </cell>
          <cell r="J35">
            <v>68.827937045758162</v>
          </cell>
          <cell r="K35">
            <v>66.889678006253689</v>
          </cell>
          <cell r="L35">
            <v>65.006002152959283</v>
          </cell>
          <cell r="M35">
            <v>63.175372372333236</v>
          </cell>
          <cell r="N35">
            <v>61.396294837387977</v>
          </cell>
          <cell r="O35">
            <v>59.667317788700132</v>
          </cell>
          <cell r="P35">
            <v>57.987030349748629</v>
          </cell>
          <cell r="Q35">
            <v>56.354061375613917</v>
          </cell>
          <cell r="R35">
            <v>54.767078334099033</v>
          </cell>
          <cell r="S35">
            <v>53.224786218359114</v>
          </cell>
          <cell r="T35">
            <v>51.725926490152496</v>
          </cell>
          <cell r="U35">
            <v>50.269276052850742</v>
          </cell>
          <cell r="V35">
            <v>48.853646253369668</v>
          </cell>
          <cell r="W35">
            <v>47.477881912206954</v>
          </cell>
          <cell r="X35">
            <v>46.14086038079477</v>
          </cell>
          <cell r="Y35">
            <v>44.841490625398329</v>
          </cell>
          <cell r="Z35">
            <v>43.578712336812551</v>
          </cell>
          <cell r="AA35">
            <v>42.351495065130614</v>
          </cell>
          <cell r="AB35">
            <v>41.158837378878246</v>
          </cell>
          <cell r="AC35">
            <v>39.999766047827485</v>
          </cell>
          <cell r="AD35">
            <v>38.87333524882326</v>
          </cell>
          <cell r="AE35">
            <v>37.778625793974612</v>
          </cell>
          <cell r="AF35">
            <v>36.714744380580719</v>
          </cell>
          <cell r="AG35">
            <v>35.680822862179745</v>
          </cell>
          <cell r="AH35">
            <v>34.676017540125713</v>
          </cell>
          <cell r="AI35">
            <v>33.699508475115088</v>
          </cell>
          <cell r="AJ35">
            <v>32.750498818101484</v>
          </cell>
          <cell r="AK35">
            <v>31.828214160052482</v>
          </cell>
          <cell r="AL35">
            <v>30.931901900017849</v>
          </cell>
          <cell r="AM35">
            <v>30.060830630993525</v>
          </cell>
          <cell r="AN35">
            <v>29.214289543080351</v>
          </cell>
        </row>
        <row r="36">
          <cell r="A36" t="str">
            <v>RM3OfOTRG99</v>
          </cell>
          <cell r="B36" t="str">
            <v>RD</v>
          </cell>
          <cell r="C36" t="str">
            <v>Mid</v>
          </cell>
          <cell r="D36">
            <v>30</v>
          </cell>
          <cell r="E36" t="str">
            <v>OffShoreWind</v>
          </cell>
          <cell r="F36" t="str">
            <v>OTRG9</v>
          </cell>
          <cell r="G36">
            <v>93.732825389120208</v>
          </cell>
          <cell r="H36">
            <v>91.093221415693392</v>
          </cell>
          <cell r="I36">
            <v>88.527951157350941</v>
          </cell>
          <cell r="J36">
            <v>86.034921307197692</v>
          </cell>
          <cell r="K36">
            <v>83.612097507817111</v>
          </cell>
          <cell r="L36">
            <v>81.257502691199093</v>
          </cell>
          <cell r="M36">
            <v>78.969215465416539</v>
          </cell>
          <cell r="N36">
            <v>76.745368546734966</v>
          </cell>
          <cell r="O36">
            <v>74.584147235875164</v>
          </cell>
          <cell r="P36">
            <v>72.483787937185781</v>
          </cell>
          <cell r="Q36">
            <v>70.44257671951739</v>
          </cell>
          <cell r="R36">
            <v>68.458847917623785</v>
          </cell>
          <cell r="S36">
            <v>66.530982772948889</v>
          </cell>
          <cell r="T36">
            <v>64.657408112690618</v>
          </cell>
          <cell r="U36">
            <v>62.836595066063424</v>
          </cell>
          <cell r="V36">
            <v>61.067057816712079</v>
          </cell>
          <cell r="W36">
            <v>59.347352390258685</v>
          </cell>
          <cell r="X36">
            <v>57.676075475993457</v>
          </cell>
          <cell r="Y36">
            <v>56.051863281747906</v>
          </cell>
          <cell r="Z36">
            <v>54.473390421015687</v>
          </cell>
          <cell r="AA36">
            <v>52.939368831413262</v>
          </cell>
          <cell r="AB36">
            <v>51.448546723597801</v>
          </cell>
          <cell r="AC36">
            <v>49.999707559784355</v>
          </cell>
          <cell r="AD36">
            <v>48.591669061029073</v>
          </cell>
          <cell r="AE36">
            <v>47.223282242468265</v>
          </cell>
          <cell r="AF36">
            <v>45.893430475725893</v>
          </cell>
          <cell r="AG36">
            <v>44.601028577724684</v>
          </cell>
          <cell r="AH36">
            <v>43.345021925157148</v>
          </cell>
          <cell r="AI36">
            <v>42.124385593893862</v>
          </cell>
          <cell r="AJ36">
            <v>40.938123522626853</v>
          </cell>
          <cell r="AK36">
            <v>39.785267700065603</v>
          </cell>
          <cell r="AL36">
            <v>38.664877375022307</v>
          </cell>
          <cell r="AM36">
            <v>37.576038288741906</v>
          </cell>
          <cell r="AN36">
            <v>36.517861928850436</v>
          </cell>
        </row>
        <row r="37">
          <cell r="A37" t="str">
            <v>RC3OfOTRG99</v>
          </cell>
          <cell r="B37" t="str">
            <v>RD</v>
          </cell>
          <cell r="C37" t="str">
            <v>Constant</v>
          </cell>
          <cell r="D37">
            <v>30</v>
          </cell>
          <cell r="E37" t="str">
            <v>OffShoreWind</v>
          </cell>
          <cell r="F37" t="str">
            <v>OTRG9</v>
          </cell>
          <cell r="G37">
            <v>93.732825389120208</v>
          </cell>
          <cell r="H37">
            <v>93.732825389120208</v>
          </cell>
          <cell r="I37">
            <v>93.732825389120208</v>
          </cell>
          <cell r="J37">
            <v>93.732825389120208</v>
          </cell>
          <cell r="K37">
            <v>93.732825389120208</v>
          </cell>
          <cell r="L37">
            <v>93.732825389120208</v>
          </cell>
          <cell r="M37">
            <v>93.732825389120208</v>
          </cell>
          <cell r="N37">
            <v>93.732825389120208</v>
          </cell>
          <cell r="O37">
            <v>93.732825389120208</v>
          </cell>
          <cell r="P37">
            <v>93.732825389120208</v>
          </cell>
          <cell r="Q37">
            <v>93.732825389120208</v>
          </cell>
          <cell r="R37">
            <v>93.732825389120208</v>
          </cell>
          <cell r="S37">
            <v>93.732825389120208</v>
          </cell>
          <cell r="T37">
            <v>93.732825389120208</v>
          </cell>
          <cell r="U37">
            <v>93.732825389120208</v>
          </cell>
          <cell r="V37">
            <v>93.732825389120208</v>
          </cell>
          <cell r="W37">
            <v>93.732825389120208</v>
          </cell>
          <cell r="X37">
            <v>93.732825389120208</v>
          </cell>
          <cell r="Y37">
            <v>93.732825389120208</v>
          </cell>
          <cell r="Z37">
            <v>93.732825389120208</v>
          </cell>
          <cell r="AA37">
            <v>93.732825389120208</v>
          </cell>
          <cell r="AB37">
            <v>93.732825389120208</v>
          </cell>
          <cell r="AC37">
            <v>93.732825389120208</v>
          </cell>
          <cell r="AD37">
            <v>93.732825389120208</v>
          </cell>
          <cell r="AE37">
            <v>93.732825389120208</v>
          </cell>
          <cell r="AF37">
            <v>93.732825389120208</v>
          </cell>
          <cell r="AG37">
            <v>93.732825389120208</v>
          </cell>
          <cell r="AH37">
            <v>93.732825389120208</v>
          </cell>
          <cell r="AI37">
            <v>93.732825389120208</v>
          </cell>
          <cell r="AJ37">
            <v>93.732825389120208</v>
          </cell>
          <cell r="AK37">
            <v>93.732825389120208</v>
          </cell>
          <cell r="AL37">
            <v>93.732825389120208</v>
          </cell>
          <cell r="AM37">
            <v>93.732825389120208</v>
          </cell>
          <cell r="AN37">
            <v>93.732825389120208</v>
          </cell>
        </row>
        <row r="38">
          <cell r="A38" t="str">
            <v>RL3OfOTRG100</v>
          </cell>
          <cell r="B38" t="str">
            <v>RD</v>
          </cell>
          <cell r="C38" t="str">
            <v>Low</v>
          </cell>
          <cell r="D38">
            <v>30</v>
          </cell>
          <cell r="E38" t="str">
            <v>OffShoreWind</v>
          </cell>
          <cell r="F38" t="str">
            <v>OTRG10</v>
          </cell>
          <cell r="G38">
            <v>101.12128271042586</v>
          </cell>
          <cell r="H38">
            <v>78.618890298373074</v>
          </cell>
          <cell r="I38">
            <v>76.404908863838372</v>
          </cell>
          <cell r="J38">
            <v>74.253275215870801</v>
          </cell>
          <cell r="K38">
            <v>72.162233582525118</v>
          </cell>
          <cell r="L38">
            <v>70.130077636035352</v>
          </cell>
          <cell r="M38">
            <v>68.155149100420161</v>
          </cell>
          <cell r="N38">
            <v>66.23583639829981</v>
          </cell>
          <cell r="O38">
            <v>64.370573335819941</v>
          </cell>
          <cell r="P38">
            <v>62.557837824609003</v>
          </cell>
          <cell r="Q38">
            <v>60.796150639726626</v>
          </cell>
          <cell r="R38">
            <v>59.084074212589442</v>
          </cell>
          <cell r="S38">
            <v>57.420211457889003</v>
          </cell>
          <cell r="T38">
            <v>55.803204633544993</v>
          </cell>
          <cell r="U38">
            <v>54.231734232763131</v>
          </cell>
          <cell r="V38">
            <v>52.70451790729382</v>
          </cell>
          <cell r="W38">
            <v>51.220309421012701</v>
          </cell>
          <cell r="X38">
            <v>49.777897632969548</v>
          </cell>
          <cell r="Y38">
            <v>48.37610550907533</v>
          </cell>
          <cell r="Z38">
            <v>47.013789161621119</v>
          </cell>
          <cell r="AA38">
            <v>45.689836915844992</v>
          </cell>
          <cell r="AB38">
            <v>44.403168402785461</v>
          </cell>
          <cell r="AC38">
            <v>43.152733677680743</v>
          </cell>
          <cell r="AD38">
            <v>41.937512363194919</v>
          </cell>
          <cell r="AE38">
            <v>40.756512816771618</v>
          </cell>
          <cell r="AF38">
            <v>39.608771321435675</v>
          </cell>
          <cell r="AG38">
            <v>38.493351299382738</v>
          </cell>
          <cell r="AH38">
            <v>37.409342547714829</v>
          </cell>
          <cell r="AI38">
            <v>36.355860495698344</v>
          </cell>
          <cell r="AJ38">
            <v>35.332045482938305</v>
          </cell>
          <cell r="AK38">
            <v>34.337062057879976</v>
          </cell>
          <cell r="AL38">
            <v>33.370098296065287</v>
          </cell>
          <cell r="AM38">
            <v>32.430365137587785</v>
          </cell>
          <cell r="AN38">
            <v>31.51709574320553</v>
          </cell>
        </row>
        <row r="39">
          <cell r="A39" t="str">
            <v>RM3OfOTRG100</v>
          </cell>
          <cell r="B39" t="str">
            <v>RD</v>
          </cell>
          <cell r="C39" t="str">
            <v>Mid</v>
          </cell>
          <cell r="D39">
            <v>30</v>
          </cell>
          <cell r="E39" t="str">
            <v>OffShoreWind</v>
          </cell>
          <cell r="F39" t="str">
            <v>OTRG10</v>
          </cell>
          <cell r="G39">
            <v>101.12128271042586</v>
          </cell>
          <cell r="H39">
            <v>98.273612872966339</v>
          </cell>
          <cell r="I39">
            <v>95.506136079797969</v>
          </cell>
          <cell r="J39">
            <v>92.816594019838476</v>
          </cell>
          <cell r="K39">
            <v>90.202791978156398</v>
          </cell>
          <cell r="L39">
            <v>87.662597045044194</v>
          </cell>
          <cell r="M39">
            <v>85.193936375525197</v>
          </cell>
          <cell r="N39">
            <v>82.794795497874759</v>
          </cell>
          <cell r="O39">
            <v>80.463216669774923</v>
          </cell>
          <cell r="P39">
            <v>78.197297280761248</v>
          </cell>
          <cell r="Q39">
            <v>75.995188299658281</v>
          </cell>
          <cell r="R39">
            <v>73.855092765736799</v>
          </cell>
          <cell r="S39">
            <v>71.775264322361252</v>
          </cell>
          <cell r="T39">
            <v>69.754005791931235</v>
          </cell>
          <cell r="U39">
            <v>67.789667790953914</v>
          </cell>
          <cell r="V39">
            <v>65.880647384117268</v>
          </cell>
          <cell r="W39">
            <v>64.025386776265876</v>
          </cell>
          <cell r="X39">
            <v>62.222372041211933</v>
          </cell>
          <cell r="Y39">
            <v>60.470131886344163</v>
          </cell>
          <cell r="Z39">
            <v>58.767236452026395</v>
          </cell>
          <cell r="AA39">
            <v>57.112296144806237</v>
          </cell>
          <cell r="AB39">
            <v>55.503960503481821</v>
          </cell>
          <cell r="AC39">
            <v>53.940917097100929</v>
          </cell>
          <cell r="AD39">
            <v>52.421890453993647</v>
          </cell>
          <cell r="AE39">
            <v>50.945641020964516</v>
          </cell>
          <cell r="AF39">
            <v>49.510964151794589</v>
          </cell>
          <cell r="AG39">
            <v>48.116689124228415</v>
          </cell>
          <cell r="AH39">
            <v>46.761678184643536</v>
          </cell>
          <cell r="AI39">
            <v>45.444825619622932</v>
          </cell>
          <cell r="AJ39">
            <v>44.16505685367288</v>
          </cell>
          <cell r="AK39">
            <v>42.921327572349966</v>
          </cell>
          <cell r="AL39">
            <v>41.712622870081603</v>
          </cell>
          <cell r="AM39">
            <v>40.537956421984731</v>
          </cell>
          <cell r="AN39">
            <v>39.396369679006909</v>
          </cell>
        </row>
        <row r="40">
          <cell r="A40" t="str">
            <v>RC3OfOTRG100</v>
          </cell>
          <cell r="B40" t="str">
            <v>RD</v>
          </cell>
          <cell r="C40" t="str">
            <v>Constant</v>
          </cell>
          <cell r="D40">
            <v>30</v>
          </cell>
          <cell r="E40" t="str">
            <v>OffShoreWind</v>
          </cell>
          <cell r="F40" t="str">
            <v>OTRG10</v>
          </cell>
          <cell r="G40">
            <v>101.12128271042586</v>
          </cell>
          <cell r="H40">
            <v>101.12128271042586</v>
          </cell>
          <cell r="I40">
            <v>101.12128271042586</v>
          </cell>
          <cell r="J40">
            <v>101.12128271042586</v>
          </cell>
          <cell r="K40">
            <v>101.12128271042586</v>
          </cell>
          <cell r="L40">
            <v>101.12128271042586</v>
          </cell>
          <cell r="M40">
            <v>101.12128271042586</v>
          </cell>
          <cell r="N40">
            <v>101.12128271042586</v>
          </cell>
          <cell r="O40">
            <v>101.12128271042586</v>
          </cell>
          <cell r="P40">
            <v>101.12128271042586</v>
          </cell>
          <cell r="Q40">
            <v>101.12128271042586</v>
          </cell>
          <cell r="R40">
            <v>101.12128271042586</v>
          </cell>
          <cell r="S40">
            <v>101.12128271042586</v>
          </cell>
          <cell r="T40">
            <v>101.12128271042586</v>
          </cell>
          <cell r="U40">
            <v>101.12128271042586</v>
          </cell>
          <cell r="V40">
            <v>101.12128271042586</v>
          </cell>
          <cell r="W40">
            <v>101.12128271042586</v>
          </cell>
          <cell r="X40">
            <v>101.12128271042586</v>
          </cell>
          <cell r="Y40">
            <v>101.12128271042586</v>
          </cell>
          <cell r="Z40">
            <v>101.12128271042586</v>
          </cell>
          <cell r="AA40">
            <v>101.12128271042586</v>
          </cell>
          <cell r="AB40">
            <v>101.12128271042586</v>
          </cell>
          <cell r="AC40">
            <v>101.12128271042586</v>
          </cell>
          <cell r="AD40">
            <v>101.12128271042586</v>
          </cell>
          <cell r="AE40">
            <v>101.12128271042586</v>
          </cell>
          <cell r="AF40">
            <v>101.12128271042586</v>
          </cell>
          <cell r="AG40">
            <v>101.12128271042586</v>
          </cell>
          <cell r="AH40">
            <v>101.12128271042586</v>
          </cell>
          <cell r="AI40">
            <v>101.12128271042586</v>
          </cell>
          <cell r="AJ40">
            <v>101.12128271042586</v>
          </cell>
          <cell r="AK40">
            <v>101.12128271042586</v>
          </cell>
          <cell r="AL40">
            <v>101.12128271042586</v>
          </cell>
          <cell r="AM40">
            <v>101.12128271042586</v>
          </cell>
          <cell r="AN40">
            <v>101.12128271042586</v>
          </cell>
        </row>
        <row r="41">
          <cell r="A41" t="str">
            <v>RL3OfOTRG111</v>
          </cell>
          <cell r="B41" t="str">
            <v>RD</v>
          </cell>
          <cell r="C41" t="str">
            <v>Low</v>
          </cell>
          <cell r="D41">
            <v>30</v>
          </cell>
          <cell r="E41" t="str">
            <v>OffShoreWind</v>
          </cell>
          <cell r="F41" t="str">
            <v>OTRG11</v>
          </cell>
          <cell r="G41">
            <v>109.32390476623441</v>
          </cell>
          <cell r="H41">
            <v>84.996193139866193</v>
          </cell>
          <cell r="I41">
            <v>82.602620896559131</v>
          </cell>
          <cell r="J41">
            <v>80.276453884854661</v>
          </cell>
          <cell r="K41">
            <v>78.015793910428286</v>
          </cell>
          <cell r="L41">
            <v>75.818796233882026</v>
          </cell>
          <cell r="M41">
            <v>73.683668065403452</v>
          </cell>
          <cell r="N41">
            <v>71.608667101817019</v>
          </cell>
          <cell r="O41">
            <v>69.592100104833108</v>
          </cell>
          <cell r="P41">
            <v>67.632321519334965</v>
          </cell>
          <cell r="Q41">
            <v>65.727732130575973</v>
          </cell>
          <cell r="R41">
            <v>63.876777759191569</v>
          </cell>
          <cell r="S41">
            <v>62.077947992960759</v>
          </cell>
          <cell r="T41">
            <v>60.329774954282428</v>
          </cell>
          <cell r="U41">
            <v>58.630832102360728</v>
          </cell>
          <cell r="V41">
            <v>56.979733069121984</v>
          </cell>
          <cell r="W41">
            <v>55.375130527913285</v>
          </cell>
          <cell r="X41">
            <v>53.815715094059556</v>
          </cell>
          <cell r="Y41">
            <v>52.300214256382105</v>
          </cell>
          <cell r="Z41">
            <v>50.827391338806386</v>
          </cell>
          <cell r="AA41">
            <v>49.396044491211974</v>
          </cell>
          <cell r="AB41">
            <v>48.005005708701262</v>
          </cell>
          <cell r="AC41">
            <v>46.653139878486215</v>
          </cell>
          <cell r="AD41">
            <v>45.33934385361588</v>
          </cell>
          <cell r="AE41">
            <v>44.062545552788592</v>
          </cell>
          <cell r="AF41">
            <v>42.821703085514145</v>
          </cell>
          <cell r="AG41">
            <v>41.615803901912365</v>
          </cell>
          <cell r="AH41">
            <v>40.44386396645416</v>
          </cell>
          <cell r="AI41">
            <v>39.304926954970703</v>
          </cell>
          <cell r="AJ41">
            <v>38.19806347427555</v>
          </cell>
          <cell r="AK41">
            <v>37.122370303763155</v>
          </cell>
          <cell r="AL41">
            <v>36.076969658364398</v>
          </cell>
          <cell r="AM41">
            <v>35.061008472258173</v>
          </cell>
          <cell r="AN41">
            <v>34.073657702754254</v>
          </cell>
        </row>
        <row r="42">
          <cell r="A42" t="str">
            <v>RM3OfOTRG111</v>
          </cell>
          <cell r="B42" t="str">
            <v>RD</v>
          </cell>
          <cell r="C42" t="str">
            <v>Mid</v>
          </cell>
          <cell r="D42">
            <v>30</v>
          </cell>
          <cell r="E42" t="str">
            <v>OffShoreWind</v>
          </cell>
          <cell r="F42" t="str">
            <v>OTRG11</v>
          </cell>
          <cell r="G42">
            <v>109.32390476623441</v>
          </cell>
          <cell r="H42">
            <v>106.24524142483274</v>
          </cell>
          <cell r="I42">
            <v>103.2532761206989</v>
          </cell>
          <cell r="J42">
            <v>100.3455673560683</v>
          </cell>
          <cell r="K42">
            <v>97.519742388035354</v>
          </cell>
          <cell r="L42">
            <v>94.773495292352521</v>
          </cell>
          <cell r="M42">
            <v>92.104585081754308</v>
          </cell>
          <cell r="N42">
            <v>89.510833877271267</v>
          </cell>
          <cell r="O42">
            <v>86.990125131041381</v>
          </cell>
          <cell r="P42">
            <v>84.5404018991687</v>
          </cell>
          <cell r="Q42">
            <v>82.159665163219955</v>
          </cell>
          <cell r="R42">
            <v>79.845972198989458</v>
          </cell>
          <cell r="S42">
            <v>77.597434991200942</v>
          </cell>
          <cell r="T42">
            <v>75.412218692853031</v>
          </cell>
          <cell r="U42">
            <v>73.28854012795091</v>
          </cell>
          <cell r="V42">
            <v>71.224666336402478</v>
          </cell>
          <cell r="W42">
            <v>69.218913159891599</v>
          </cell>
          <cell r="X42">
            <v>67.269643867574445</v>
          </cell>
          <cell r="Y42">
            <v>65.375267820477632</v>
          </cell>
          <cell r="Z42">
            <v>63.534239173507977</v>
          </cell>
          <cell r="AA42">
            <v>61.745055614014966</v>
          </cell>
          <cell r="AB42">
            <v>60.006257135876574</v>
          </cell>
          <cell r="AC42">
            <v>58.316424848107765</v>
          </cell>
          <cell r="AD42">
            <v>56.674179817019848</v>
          </cell>
          <cell r="AE42">
            <v>55.078181940985736</v>
          </cell>
          <cell r="AF42">
            <v>53.527128856892674</v>
          </cell>
          <cell r="AG42">
            <v>52.019754877390454</v>
          </cell>
          <cell r="AH42">
            <v>50.554829958067707</v>
          </cell>
          <cell r="AI42">
            <v>49.131158693713374</v>
          </cell>
          <cell r="AJ42">
            <v>47.747579342844439</v>
          </cell>
          <cell r="AK42">
            <v>46.402962879703942</v>
          </cell>
          <cell r="AL42">
            <v>45.096212072955495</v>
          </cell>
          <cell r="AM42">
            <v>43.826260590322718</v>
          </cell>
          <cell r="AN42">
            <v>42.592072128442815</v>
          </cell>
        </row>
        <row r="43">
          <cell r="A43" t="str">
            <v>RC3OfOTRG111</v>
          </cell>
          <cell r="B43" t="str">
            <v>RD</v>
          </cell>
          <cell r="C43" t="str">
            <v>Constant</v>
          </cell>
          <cell r="D43">
            <v>30</v>
          </cell>
          <cell r="E43" t="str">
            <v>OffShoreWind</v>
          </cell>
          <cell r="F43" t="str">
            <v>OTRG11</v>
          </cell>
          <cell r="G43">
            <v>109.32390476623441</v>
          </cell>
          <cell r="H43">
            <v>109.32390476623441</v>
          </cell>
          <cell r="I43">
            <v>109.32390476623441</v>
          </cell>
          <cell r="J43">
            <v>109.32390476623441</v>
          </cell>
          <cell r="K43">
            <v>109.32390476623441</v>
          </cell>
          <cell r="L43">
            <v>109.32390476623441</v>
          </cell>
          <cell r="M43">
            <v>109.32390476623441</v>
          </cell>
          <cell r="N43">
            <v>109.32390476623441</v>
          </cell>
          <cell r="O43">
            <v>109.32390476623441</v>
          </cell>
          <cell r="P43">
            <v>109.32390476623441</v>
          </cell>
          <cell r="Q43">
            <v>109.32390476623441</v>
          </cell>
          <cell r="R43">
            <v>109.32390476623441</v>
          </cell>
          <cell r="S43">
            <v>109.32390476623441</v>
          </cell>
          <cell r="T43">
            <v>109.32390476623441</v>
          </cell>
          <cell r="U43">
            <v>109.32390476623441</v>
          </cell>
          <cell r="V43">
            <v>109.32390476623441</v>
          </cell>
          <cell r="W43">
            <v>109.32390476623441</v>
          </cell>
          <cell r="X43">
            <v>109.32390476623441</v>
          </cell>
          <cell r="Y43">
            <v>109.32390476623441</v>
          </cell>
          <cell r="Z43">
            <v>109.32390476623441</v>
          </cell>
          <cell r="AA43">
            <v>109.32390476623441</v>
          </cell>
          <cell r="AB43">
            <v>109.32390476623441</v>
          </cell>
          <cell r="AC43">
            <v>109.32390476623441</v>
          </cell>
          <cell r="AD43">
            <v>109.32390476623441</v>
          </cell>
          <cell r="AE43">
            <v>109.32390476623441</v>
          </cell>
          <cell r="AF43">
            <v>109.32390476623441</v>
          </cell>
          <cell r="AG43">
            <v>109.32390476623441</v>
          </cell>
          <cell r="AH43">
            <v>109.32390476623441</v>
          </cell>
          <cell r="AI43">
            <v>109.32390476623441</v>
          </cell>
          <cell r="AJ43">
            <v>109.32390476623441</v>
          </cell>
          <cell r="AK43">
            <v>109.32390476623441</v>
          </cell>
          <cell r="AL43">
            <v>109.32390476623441</v>
          </cell>
          <cell r="AM43">
            <v>109.32390476623441</v>
          </cell>
          <cell r="AN43">
            <v>109.32390476623441</v>
          </cell>
        </row>
        <row r="44">
          <cell r="A44" t="str">
            <v>RL3OfOTRG122</v>
          </cell>
          <cell r="B44" t="str">
            <v>RD</v>
          </cell>
          <cell r="C44" t="str">
            <v>Low</v>
          </cell>
          <cell r="D44">
            <v>30</v>
          </cell>
          <cell r="E44" t="str">
            <v>OffShoreWind</v>
          </cell>
          <cell r="F44" t="str">
            <v>OTRG12</v>
          </cell>
          <cell r="G44">
            <v>108.49649652680675</v>
          </cell>
          <cell r="H44">
            <v>84.352907019833367</v>
          </cell>
          <cell r="I44">
            <v>81.97745031493497</v>
          </cell>
          <cell r="J44">
            <v>79.668888691145284</v>
          </cell>
          <cell r="K44">
            <v>77.425338320454571</v>
          </cell>
          <cell r="L44">
            <v>75.244968425210715</v>
          </cell>
          <cell r="M44">
            <v>73.12599978417137</v>
          </cell>
          <cell r="N44">
            <v>71.066703280627436</v>
          </cell>
          <cell r="O44">
            <v>69.065398491412552</v>
          </cell>
          <cell r="P44">
            <v>67.120452315647327</v>
          </cell>
          <cell r="Q44">
            <v>65.230277642099551</v>
          </cell>
          <cell r="R44">
            <v>63.393332054072857</v>
          </cell>
          <cell r="S44">
            <v>61.608116570766633</v>
          </cell>
          <cell r="T44">
            <v>59.873174424080688</v>
          </cell>
          <cell r="U44">
            <v>58.187089869866185</v>
          </cell>
          <cell r="V44">
            <v>56.548487032652758</v>
          </cell>
          <cell r="W44">
            <v>54.956028782909328</v>
          </cell>
          <cell r="X44">
            <v>53.408415645922155</v>
          </cell>
          <cell r="Y44">
            <v>51.904384741400079</v>
          </cell>
          <cell r="Z44">
            <v>50.442708752941328</v>
          </cell>
          <cell r="AA44">
            <v>49.022194926521109</v>
          </cell>
          <cell r="AB44">
            <v>47.641684097182889</v>
          </cell>
          <cell r="AC44">
            <v>46.300049743138693</v>
          </cell>
          <cell r="AD44">
            <v>44.996197066507058</v>
          </cell>
          <cell r="AE44">
            <v>43.72906209993819</v>
          </cell>
          <cell r="AF44">
            <v>42.497610838397293</v>
          </cell>
          <cell r="AG44">
            <v>41.300838395397811</v>
          </cell>
          <cell r="AH44">
            <v>40.137768182995927</v>
          </cell>
          <cell r="AI44">
            <v>39.007451114877142</v>
          </cell>
          <cell r="AJ44">
            <v>37.90896483188461</v>
          </cell>
          <cell r="AK44">
            <v>36.841412949357498</v>
          </cell>
          <cell r="AL44">
            <v>35.803924325664845</v>
          </cell>
          <cell r="AM44">
            <v>34.795652351338241</v>
          </cell>
          <cell r="AN44">
            <v>33.815774258223257</v>
          </cell>
        </row>
        <row r="45">
          <cell r="A45" t="str">
            <v>RM3OfOTRG122</v>
          </cell>
          <cell r="B45" t="str">
            <v>RD</v>
          </cell>
          <cell r="C45" t="str">
            <v>Mid</v>
          </cell>
          <cell r="D45">
            <v>30</v>
          </cell>
          <cell r="E45" t="str">
            <v>OffShoreWind</v>
          </cell>
          <cell r="F45" t="str">
            <v>OTRG12</v>
          </cell>
          <cell r="G45">
            <v>108.49649652680675</v>
          </cell>
          <cell r="H45">
            <v>105.44113377479171</v>
          </cell>
          <cell r="I45">
            <v>102.4718128936687</v>
          </cell>
          <cell r="J45">
            <v>99.586110863931594</v>
          </cell>
          <cell r="K45">
            <v>96.781672900568211</v>
          </cell>
          <cell r="L45">
            <v>94.056210531513386</v>
          </cell>
          <cell r="M45">
            <v>91.407499730214212</v>
          </cell>
          <cell r="N45">
            <v>88.833379100784299</v>
          </cell>
          <cell r="O45">
            <v>86.331748114265693</v>
          </cell>
          <cell r="P45">
            <v>83.900565394559152</v>
          </cell>
          <cell r="Q45">
            <v>81.537847052624443</v>
          </cell>
          <cell r="R45">
            <v>79.241665067591072</v>
          </cell>
          <cell r="S45">
            <v>77.010145713458286</v>
          </cell>
          <cell r="T45">
            <v>74.841468030100856</v>
          </cell>
          <cell r="U45">
            <v>72.733862337332724</v>
          </cell>
          <cell r="V45">
            <v>70.685608790815948</v>
          </cell>
          <cell r="W45">
            <v>68.695035978636653</v>
          </cell>
          <cell r="X45">
            <v>66.760519557402688</v>
          </cell>
          <cell r="Y45">
            <v>64.880480926750096</v>
          </cell>
          <cell r="Z45">
            <v>63.053385941176657</v>
          </cell>
          <cell r="AA45">
            <v>61.277743658151387</v>
          </cell>
          <cell r="AB45">
            <v>59.552105121478604</v>
          </cell>
          <cell r="AC45">
            <v>57.875062178923365</v>
          </cell>
          <cell r="AD45">
            <v>56.245246333133821</v>
          </cell>
          <cell r="AE45">
            <v>54.661327624922734</v>
          </cell>
          <cell r="AF45">
            <v>53.122013547996609</v>
          </cell>
          <cell r="AG45">
            <v>51.626047994247259</v>
          </cell>
          <cell r="AH45">
            <v>50.172210228744916</v>
          </cell>
          <cell r="AI45">
            <v>48.759313893596428</v>
          </cell>
          <cell r="AJ45">
            <v>47.386206039855765</v>
          </cell>
          <cell r="AK45">
            <v>46.051766186696874</v>
          </cell>
          <cell r="AL45">
            <v>44.754905407081054</v>
          </cell>
          <cell r="AM45">
            <v>43.494565439172803</v>
          </cell>
          <cell r="AN45">
            <v>42.269717822779072</v>
          </cell>
        </row>
        <row r="46">
          <cell r="A46" t="str">
            <v>RC3OfOTRG122</v>
          </cell>
          <cell r="B46" t="str">
            <v>RD</v>
          </cell>
          <cell r="C46" t="str">
            <v>Constant</v>
          </cell>
          <cell r="D46">
            <v>30</v>
          </cell>
          <cell r="E46" t="str">
            <v>OffShoreWind</v>
          </cell>
          <cell r="F46" t="str">
            <v>OTRG12</v>
          </cell>
          <cell r="G46">
            <v>108.49649652680675</v>
          </cell>
          <cell r="H46">
            <v>108.49649652680675</v>
          </cell>
          <cell r="I46">
            <v>108.49649652680675</v>
          </cell>
          <cell r="J46">
            <v>108.49649652680675</v>
          </cell>
          <cell r="K46">
            <v>108.49649652680675</v>
          </cell>
          <cell r="L46">
            <v>108.49649652680675</v>
          </cell>
          <cell r="M46">
            <v>108.49649652680675</v>
          </cell>
          <cell r="N46">
            <v>108.49649652680675</v>
          </cell>
          <cell r="O46">
            <v>108.49649652680675</v>
          </cell>
          <cell r="P46">
            <v>108.49649652680675</v>
          </cell>
          <cell r="Q46">
            <v>108.49649652680675</v>
          </cell>
          <cell r="R46">
            <v>108.49649652680675</v>
          </cell>
          <cell r="S46">
            <v>108.49649652680675</v>
          </cell>
          <cell r="T46">
            <v>108.49649652680675</v>
          </cell>
          <cell r="U46">
            <v>108.49649652680675</v>
          </cell>
          <cell r="V46">
            <v>108.49649652680675</v>
          </cell>
          <cell r="W46">
            <v>108.49649652680675</v>
          </cell>
          <cell r="X46">
            <v>108.49649652680675</v>
          </cell>
          <cell r="Y46">
            <v>108.49649652680675</v>
          </cell>
          <cell r="Z46">
            <v>108.49649652680675</v>
          </cell>
          <cell r="AA46">
            <v>108.49649652680675</v>
          </cell>
          <cell r="AB46">
            <v>108.49649652680675</v>
          </cell>
          <cell r="AC46">
            <v>108.49649652680675</v>
          </cell>
          <cell r="AD46">
            <v>108.49649652680675</v>
          </cell>
          <cell r="AE46">
            <v>108.49649652680675</v>
          </cell>
          <cell r="AF46">
            <v>108.49649652680675</v>
          </cell>
          <cell r="AG46">
            <v>108.49649652680675</v>
          </cell>
          <cell r="AH46">
            <v>108.49649652680675</v>
          </cell>
          <cell r="AI46">
            <v>108.49649652680675</v>
          </cell>
          <cell r="AJ46">
            <v>108.49649652680675</v>
          </cell>
          <cell r="AK46">
            <v>108.49649652680675</v>
          </cell>
          <cell r="AL46">
            <v>108.49649652680675</v>
          </cell>
          <cell r="AM46">
            <v>108.49649652680675</v>
          </cell>
          <cell r="AN46">
            <v>108.49649652680675</v>
          </cell>
        </row>
        <row r="47">
          <cell r="A47" t="str">
            <v>RL3OfOTRG133</v>
          </cell>
          <cell r="B47" t="str">
            <v>RD</v>
          </cell>
          <cell r="C47" t="str">
            <v>Low</v>
          </cell>
          <cell r="D47">
            <v>30</v>
          </cell>
          <cell r="E47" t="str">
            <v>OffShoreWind</v>
          </cell>
          <cell r="F47" t="str">
            <v>OTRG13</v>
          </cell>
          <cell r="G47">
            <v>103.27457875779119</v>
          </cell>
          <cell r="H47">
            <v>80.293016072791104</v>
          </cell>
          <cell r="I47">
            <v>78.031889691672063</v>
          </cell>
          <cell r="J47">
            <v>75.834438742881517</v>
          </cell>
          <cell r="K47">
            <v>73.698870066728702</v>
          </cell>
          <cell r="L47">
            <v>71.623441000575923</v>
          </cell>
          <cell r="M47">
            <v>69.60645795679406</v>
          </cell>
          <cell r="N47">
            <v>67.646275040764635</v>
          </cell>
          <cell r="O47">
            <v>65.741292707800071</v>
          </cell>
          <cell r="P47">
            <v>63.889956457886207</v>
          </cell>
          <cell r="Q47">
            <v>62.090755567182242</v>
          </cell>
          <cell r="R47">
            <v>60.342221855242819</v>
          </cell>
          <cell r="S47">
            <v>58.642928486956173</v>
          </cell>
          <cell r="T47">
            <v>56.991488808220929</v>
          </cell>
          <cell r="U47">
            <v>55.386555214411295</v>
          </cell>
          <cell r="V47">
            <v>53.826818050707345</v>
          </cell>
          <cell r="W47">
            <v>52.311004543392954</v>
          </cell>
          <cell r="X47">
            <v>50.837877761249487</v>
          </cell>
          <cell r="Y47">
            <v>49.406235606197605</v>
          </cell>
          <cell r="Z47">
            <v>48.014909832363436</v>
          </cell>
          <cell r="AA47">
            <v>46.662765092768836</v>
          </cell>
          <cell r="AB47">
            <v>45.3486980128678</v>
          </cell>
          <cell r="AC47">
            <v>44.071636290172805</v>
          </cell>
          <cell r="AD47">
            <v>42.830537819236639</v>
          </cell>
          <cell r="AE47">
            <v>41.62438984127558</v>
          </cell>
          <cell r="AF47">
            <v>40.452208117739787</v>
          </cell>
          <cell r="AG47">
            <v>39.313036127156977</v>
          </cell>
          <cell r="AH47">
            <v>38.205944284593549</v>
          </cell>
          <cell r="AI47">
            <v>37.130029183096539</v>
          </cell>
          <cell r="AJ47">
            <v>36.084412856497124</v>
          </cell>
          <cell r="AK47">
            <v>35.068242062974456</v>
          </cell>
          <cell r="AL47">
            <v>34.080687588794852</v>
          </cell>
          <cell r="AM47">
            <v>33.12094357165843</v>
          </cell>
          <cell r="AN47">
            <v>32.188226843100885</v>
          </cell>
        </row>
        <row r="48">
          <cell r="A48" t="str">
            <v>RM3OfOTRG133</v>
          </cell>
          <cell r="B48" t="str">
            <v>RD</v>
          </cell>
          <cell r="C48" t="str">
            <v>Mid</v>
          </cell>
          <cell r="D48">
            <v>30</v>
          </cell>
          <cell r="E48" t="str">
            <v>OffShoreWind</v>
          </cell>
          <cell r="F48" t="str">
            <v>OTRG13</v>
          </cell>
          <cell r="G48">
            <v>103.27457875779119</v>
          </cell>
          <cell r="H48">
            <v>100.36627009098888</v>
          </cell>
          <cell r="I48">
            <v>97.539862114590065</v>
          </cell>
          <cell r="J48">
            <v>94.793048428601878</v>
          </cell>
          <cell r="K48">
            <v>92.123587583410881</v>
          </cell>
          <cell r="L48">
            <v>89.529301250719897</v>
          </cell>
          <cell r="M48">
            <v>87.008072445992568</v>
          </cell>
          <cell r="N48">
            <v>84.557843800955794</v>
          </cell>
          <cell r="O48">
            <v>82.176615884750092</v>
          </cell>
          <cell r="P48">
            <v>79.862445572357757</v>
          </cell>
          <cell r="Q48">
            <v>77.613444458977796</v>
          </cell>
          <cell r="R48">
            <v>75.427777319053519</v>
          </cell>
          <cell r="S48">
            <v>73.30366060869521</v>
          </cell>
          <cell r="T48">
            <v>71.239361010276156</v>
          </cell>
          <cell r="U48">
            <v>69.233194018014117</v>
          </cell>
          <cell r="V48">
            <v>67.283522563384182</v>
          </cell>
          <cell r="W48">
            <v>65.388755679241186</v>
          </cell>
          <cell r="X48">
            <v>63.547347201561855</v>
          </cell>
          <cell r="Y48">
            <v>61.757794507747001</v>
          </cell>
          <cell r="Z48">
            <v>60.018637290454294</v>
          </cell>
          <cell r="AA48">
            <v>58.328456365961038</v>
          </cell>
          <cell r="AB48">
            <v>56.685872516084743</v>
          </cell>
          <cell r="AC48">
            <v>55.089545362716002</v>
          </cell>
          <cell r="AD48">
            <v>53.538172274045799</v>
          </cell>
          <cell r="AE48">
            <v>52.030487301594469</v>
          </cell>
          <cell r="AF48">
            <v>50.565260147174733</v>
          </cell>
          <cell r="AG48">
            <v>49.141295158946214</v>
          </cell>
          <cell r="AH48">
            <v>47.757430355741938</v>
          </cell>
          <cell r="AI48">
            <v>46.41253647887067</v>
          </cell>
          <cell r="AJ48">
            <v>45.105516070621405</v>
          </cell>
          <cell r="AK48">
            <v>43.835302578718071</v>
          </cell>
          <cell r="AL48">
            <v>42.600859485993567</v>
          </cell>
          <cell r="AM48">
            <v>41.401179464573033</v>
          </cell>
          <cell r="AN48">
            <v>40.235283553876108</v>
          </cell>
        </row>
        <row r="49">
          <cell r="A49" t="str">
            <v>RC3OfOTRG133</v>
          </cell>
          <cell r="B49" t="str">
            <v>RD</v>
          </cell>
          <cell r="C49" t="str">
            <v>Constant</v>
          </cell>
          <cell r="D49">
            <v>30</v>
          </cell>
          <cell r="E49" t="str">
            <v>OffShoreWind</v>
          </cell>
          <cell r="F49" t="str">
            <v>OTRG13</v>
          </cell>
          <cell r="G49">
            <v>103.27457875779119</v>
          </cell>
          <cell r="H49">
            <v>103.27457875779119</v>
          </cell>
          <cell r="I49">
            <v>103.27457875779119</v>
          </cell>
          <cell r="J49">
            <v>103.27457875779119</v>
          </cell>
          <cell r="K49">
            <v>103.27457875779119</v>
          </cell>
          <cell r="L49">
            <v>103.27457875779119</v>
          </cell>
          <cell r="M49">
            <v>103.27457875779119</v>
          </cell>
          <cell r="N49">
            <v>103.27457875779119</v>
          </cell>
          <cell r="O49">
            <v>103.27457875779119</v>
          </cell>
          <cell r="P49">
            <v>103.27457875779119</v>
          </cell>
          <cell r="Q49">
            <v>103.27457875779119</v>
          </cell>
          <cell r="R49">
            <v>103.27457875779119</v>
          </cell>
          <cell r="S49">
            <v>103.27457875779119</v>
          </cell>
          <cell r="T49">
            <v>103.27457875779119</v>
          </cell>
          <cell r="U49">
            <v>103.27457875779119</v>
          </cell>
          <cell r="V49">
            <v>103.27457875779119</v>
          </cell>
          <cell r="W49">
            <v>103.27457875779119</v>
          </cell>
          <cell r="X49">
            <v>103.27457875779119</v>
          </cell>
          <cell r="Y49">
            <v>103.27457875779119</v>
          </cell>
          <cell r="Z49">
            <v>103.27457875779119</v>
          </cell>
          <cell r="AA49">
            <v>103.27457875779119</v>
          </cell>
          <cell r="AB49">
            <v>103.27457875779119</v>
          </cell>
          <cell r="AC49">
            <v>103.27457875779119</v>
          </cell>
          <cell r="AD49">
            <v>103.27457875779119</v>
          </cell>
          <cell r="AE49">
            <v>103.27457875779119</v>
          </cell>
          <cell r="AF49">
            <v>103.27457875779119</v>
          </cell>
          <cell r="AG49">
            <v>103.27457875779119</v>
          </cell>
          <cell r="AH49">
            <v>103.27457875779119</v>
          </cell>
          <cell r="AI49">
            <v>103.27457875779119</v>
          </cell>
          <cell r="AJ49">
            <v>103.27457875779119</v>
          </cell>
          <cell r="AK49">
            <v>103.27457875779119</v>
          </cell>
          <cell r="AL49">
            <v>103.27457875779119</v>
          </cell>
          <cell r="AM49">
            <v>103.27457875779119</v>
          </cell>
          <cell r="AN49">
            <v>103.27457875779119</v>
          </cell>
        </row>
        <row r="50">
          <cell r="A50" t="str">
            <v>RL3OfOTRG144</v>
          </cell>
          <cell r="B50" t="str">
            <v>RD</v>
          </cell>
          <cell r="C50" t="str">
            <v>Low</v>
          </cell>
          <cell r="D50">
            <v>30</v>
          </cell>
          <cell r="E50" t="str">
            <v>OffShoreWind</v>
          </cell>
          <cell r="F50" t="str">
            <v>OTRG14</v>
          </cell>
          <cell r="G50">
            <v>97.419414852961552</v>
          </cell>
          <cell r="H50">
            <v>75.74079445955266</v>
          </cell>
          <cell r="I50">
            <v>73.60786289394612</v>
          </cell>
          <cell r="J50">
            <v>71.534996674841736</v>
          </cell>
          <cell r="K50">
            <v>69.520504305939923</v>
          </cell>
          <cell r="L50">
            <v>67.562741925057978</v>
          </cell>
          <cell r="M50">
            <v>65.660111962708697</v>
          </cell>
          <cell r="N50">
            <v>63.811061838454854</v>
          </cell>
          <cell r="O50">
            <v>62.014082693975539</v>
          </cell>
          <cell r="P50">
            <v>60.26770816181044</v>
          </cell>
          <cell r="Q50">
            <v>58.570513168777509</v>
          </cell>
          <cell r="R50">
            <v>56.921112773087543</v>
          </cell>
          <cell r="S50">
            <v>55.318161034206561</v>
          </cell>
          <cell r="T50">
            <v>53.760349914544037</v>
          </cell>
          <cell r="U50">
            <v>52.246408212070619</v>
          </cell>
          <cell r="V50">
            <v>50.775100522994293</v>
          </cell>
          <cell r="W50">
            <v>49.345226233648496</v>
          </cell>
          <cell r="X50">
            <v>47.955618540769713</v>
          </cell>
          <cell r="Y50">
            <v>46.605143499364956</v>
          </cell>
          <cell r="Z50">
            <v>45.292699097392095</v>
          </cell>
          <cell r="AA50">
            <v>44.017214356498116</v>
          </cell>
          <cell r="AB50">
            <v>42.777648458081501</v>
          </cell>
          <cell r="AC50">
            <v>41.572989893965342</v>
          </cell>
          <cell r="AD50">
            <v>40.40225564098845</v>
          </cell>
          <cell r="AE50">
            <v>39.264490358840689</v>
          </cell>
          <cell r="AF50">
            <v>38.158765610487961</v>
          </cell>
          <cell r="AG50">
            <v>37.084179104550856</v>
          </cell>
          <cell r="AH50">
            <v>36.039853959018572</v>
          </cell>
          <cell r="AI50">
            <v>35.024937985697349</v>
          </cell>
          <cell r="AJ50">
            <v>34.038602994809445</v>
          </cell>
          <cell r="AK50">
            <v>33.080044119175405</v>
          </cell>
          <cell r="AL50">
            <v>32.148479157427808</v>
          </cell>
          <cell r="AM50">
            <v>31.243147935720856</v>
          </cell>
          <cell r="AN50">
            <v>30.363311687414793</v>
          </cell>
        </row>
        <row r="51">
          <cell r="A51" t="str">
            <v>RM3OfOTRG144</v>
          </cell>
          <cell r="B51" t="str">
            <v>RD</v>
          </cell>
          <cell r="C51" t="str">
            <v>Mid</v>
          </cell>
          <cell r="D51">
            <v>30</v>
          </cell>
          <cell r="E51" t="str">
            <v>OffShoreWind</v>
          </cell>
          <cell r="F51" t="str">
            <v>OTRG14</v>
          </cell>
          <cell r="G51">
            <v>97.419414852961552</v>
          </cell>
          <cell r="H51">
            <v>94.675993074440825</v>
          </cell>
          <cell r="I51">
            <v>92.009828617432646</v>
          </cell>
          <cell r="J51">
            <v>89.418745843552159</v>
          </cell>
          <cell r="K51">
            <v>86.900630382424893</v>
          </cell>
          <cell r="L51">
            <v>84.453427406322476</v>
          </cell>
          <cell r="M51">
            <v>82.075139953385872</v>
          </cell>
          <cell r="N51">
            <v>79.763827298068563</v>
          </cell>
          <cell r="O51">
            <v>77.51760336746942</v>
          </cell>
          <cell r="P51">
            <v>75.334635202263044</v>
          </cell>
          <cell r="Q51">
            <v>73.213141460971883</v>
          </cell>
          <cell r="R51">
            <v>71.151390966359429</v>
          </cell>
          <cell r="S51">
            <v>69.1477012927582</v>
          </cell>
          <cell r="T51">
            <v>67.200437393180039</v>
          </cell>
          <cell r="U51">
            <v>65.308010265088271</v>
          </cell>
          <cell r="V51">
            <v>63.468875653742863</v>
          </cell>
          <cell r="W51">
            <v>61.681532792060615</v>
          </cell>
          <cell r="X51">
            <v>59.944523175962139</v>
          </cell>
          <cell r="Y51">
            <v>58.256429374206192</v>
          </cell>
          <cell r="Z51">
            <v>56.615873871740114</v>
          </cell>
          <cell r="AA51">
            <v>55.021517945622641</v>
          </cell>
          <cell r="AB51">
            <v>53.472060572601869</v>
          </cell>
          <cell r="AC51">
            <v>51.966237367456678</v>
          </cell>
          <cell r="AD51">
            <v>50.502819551235561</v>
          </cell>
          <cell r="AE51">
            <v>49.080612948550858</v>
          </cell>
          <cell r="AF51">
            <v>47.698457013109952</v>
          </cell>
          <cell r="AG51">
            <v>46.35522388068857</v>
          </cell>
          <cell r="AH51">
            <v>45.049817448773219</v>
          </cell>
          <cell r="AI51">
            <v>43.781172482121683</v>
          </cell>
          <cell r="AJ51">
            <v>42.548253743511808</v>
          </cell>
          <cell r="AK51">
            <v>41.350055148969254</v>
          </cell>
          <cell r="AL51">
            <v>40.185598946784758</v>
          </cell>
          <cell r="AM51">
            <v>39.05393491965107</v>
          </cell>
          <cell r="AN51">
            <v>37.954139609268488</v>
          </cell>
        </row>
        <row r="52">
          <cell r="A52" t="str">
            <v>RC3OfOTRG144</v>
          </cell>
          <cell r="B52" t="str">
            <v>RD</v>
          </cell>
          <cell r="C52" t="str">
            <v>Constant</v>
          </cell>
          <cell r="D52">
            <v>30</v>
          </cell>
          <cell r="E52" t="str">
            <v>OffShoreWind</v>
          </cell>
          <cell r="F52" t="str">
            <v>OTRG14</v>
          </cell>
          <cell r="G52">
            <v>97.419414852961552</v>
          </cell>
          <cell r="H52">
            <v>97.419414852961552</v>
          </cell>
          <cell r="I52">
            <v>97.419414852961552</v>
          </cell>
          <cell r="J52">
            <v>97.419414852961552</v>
          </cell>
          <cell r="K52">
            <v>97.419414852961552</v>
          </cell>
          <cell r="L52">
            <v>97.419414852961552</v>
          </cell>
          <cell r="M52">
            <v>97.419414852961552</v>
          </cell>
          <cell r="N52">
            <v>97.419414852961552</v>
          </cell>
          <cell r="O52">
            <v>97.419414852961552</v>
          </cell>
          <cell r="P52">
            <v>97.419414852961552</v>
          </cell>
          <cell r="Q52">
            <v>97.419414852961552</v>
          </cell>
          <cell r="R52">
            <v>97.419414852961552</v>
          </cell>
          <cell r="S52">
            <v>97.419414852961552</v>
          </cell>
          <cell r="T52">
            <v>97.419414852961552</v>
          </cell>
          <cell r="U52">
            <v>97.419414852961552</v>
          </cell>
          <cell r="V52">
            <v>97.419414852961552</v>
          </cell>
          <cell r="W52">
            <v>97.419414852961552</v>
          </cell>
          <cell r="X52">
            <v>97.419414852961552</v>
          </cell>
          <cell r="Y52">
            <v>97.419414852961552</v>
          </cell>
          <cell r="Z52">
            <v>97.419414852961552</v>
          </cell>
          <cell r="AA52">
            <v>97.419414852961552</v>
          </cell>
          <cell r="AB52">
            <v>97.419414852961552</v>
          </cell>
          <cell r="AC52">
            <v>97.419414852961552</v>
          </cell>
          <cell r="AD52">
            <v>97.419414852961552</v>
          </cell>
          <cell r="AE52">
            <v>97.419414852961552</v>
          </cell>
          <cell r="AF52">
            <v>97.419414852961552</v>
          </cell>
          <cell r="AG52">
            <v>97.419414852961552</v>
          </cell>
          <cell r="AH52">
            <v>97.419414852961552</v>
          </cell>
          <cell r="AI52">
            <v>97.419414852961552</v>
          </cell>
          <cell r="AJ52">
            <v>97.419414852961552</v>
          </cell>
          <cell r="AK52">
            <v>97.419414852961552</v>
          </cell>
          <cell r="AL52">
            <v>97.419414852961552</v>
          </cell>
          <cell r="AM52">
            <v>97.419414852961552</v>
          </cell>
          <cell r="AN52">
            <v>97.419414852961552</v>
          </cell>
        </row>
        <row r="53">
          <cell r="A53" t="str">
            <v>RL3OfOTRG155</v>
          </cell>
          <cell r="B53" t="str">
            <v>RD</v>
          </cell>
          <cell r="C53" t="str">
            <v>Low</v>
          </cell>
          <cell r="D53">
            <v>30</v>
          </cell>
          <cell r="E53" t="str">
            <v>OffShoreWind</v>
          </cell>
          <cell r="F53" t="str">
            <v>OTRG15</v>
          </cell>
          <cell r="G53">
            <v>92.897555150936782</v>
          </cell>
          <cell r="H53">
            <v>72.225178534504025</v>
          </cell>
          <cell r="I53">
            <v>70.191249999332939</v>
          </cell>
          <cell r="J53">
            <v>68.214598792790525</v>
          </cell>
          <cell r="K53">
            <v>66.293611931766392</v>
          </cell>
          <cell r="L53">
            <v>64.426721856262319</v>
          </cell>
          <cell r="M53">
            <v>62.612405150234657</v>
          </cell>
          <cell r="N53">
            <v>60.849181298459534</v>
          </cell>
          <cell r="O53">
            <v>59.135611478405579</v>
          </cell>
          <cell r="P53">
            <v>57.470297386128756</v>
          </cell>
          <cell r="Q53">
            <v>55.851880095231053</v>
          </cell>
          <cell r="R53">
            <v>54.279038947951996</v>
          </cell>
          <cell r="S53">
            <v>52.750490477488057</v>
          </cell>
          <cell r="T53">
            <v>51.264987360660484</v>
          </cell>
          <cell r="U53">
            <v>49.821317400077149</v>
          </cell>
          <cell r="V53">
            <v>48.418302534957469</v>
          </cell>
          <cell r="W53">
            <v>47.05479787981357</v>
          </cell>
          <cell r="X53">
            <v>45.729690790202994</v>
          </cell>
          <cell r="Y53">
            <v>44.441899954790806</v>
          </cell>
          <cell r="Z53">
            <v>43.190374512979901</v>
          </cell>
          <cell r="AA53">
            <v>41.974093197389813</v>
          </cell>
          <cell r="AB53">
            <v>40.792063500484097</v>
          </cell>
          <cell r="AC53">
            <v>39.643320864666194</v>
          </cell>
          <cell r="AD53">
            <v>38.526927895183007</v>
          </cell>
          <cell r="AE53">
            <v>37.441973595193907</v>
          </cell>
          <cell r="AF53">
            <v>36.387572622380731</v>
          </cell>
          <cell r="AG53">
            <v>35.362864566492526</v>
          </cell>
          <cell r="AH53">
            <v>34.367013247235235</v>
          </cell>
          <cell r="AI53">
            <v>33.399206031933431</v>
          </cell>
          <cell r="AJ53">
            <v>32.458653172407388</v>
          </cell>
          <cell r="AK53">
            <v>31.544587160524266</v>
          </cell>
          <cell r="AL53">
            <v>30.656262101897649</v>
          </cell>
          <cell r="AM53">
            <v>29.792953107224196</v>
          </cell>
          <cell r="AN53">
            <v>28.953955700760908</v>
          </cell>
        </row>
        <row r="54">
          <cell r="A54" t="str">
            <v>RM3OfOTRG155</v>
          </cell>
          <cell r="B54" t="str">
            <v>RD</v>
          </cell>
          <cell r="C54" t="str">
            <v>Mid</v>
          </cell>
          <cell r="D54">
            <v>30</v>
          </cell>
          <cell r="E54" t="str">
            <v>OffShoreWind</v>
          </cell>
          <cell r="F54" t="str">
            <v>OTRG15</v>
          </cell>
          <cell r="G54">
            <v>92.897555150936782</v>
          </cell>
          <cell r="H54">
            <v>90.28147316813002</v>
          </cell>
          <cell r="I54">
            <v>87.739062499166167</v>
          </cell>
          <cell r="J54">
            <v>85.268248490988142</v>
          </cell>
          <cell r="K54">
            <v>82.867014914707994</v>
          </cell>
          <cell r="L54">
            <v>80.533402320327895</v>
          </cell>
          <cell r="M54">
            <v>78.26550643779332</v>
          </cell>
          <cell r="N54">
            <v>76.061476623074412</v>
          </cell>
          <cell r="O54">
            <v>73.91951434800697</v>
          </cell>
          <cell r="P54">
            <v>71.837871732660943</v>
          </cell>
          <cell r="Q54">
            <v>69.814850119038809</v>
          </cell>
          <cell r="R54">
            <v>67.848798684939993</v>
          </cell>
          <cell r="S54">
            <v>65.938113096860064</v>
          </cell>
          <cell r="T54">
            <v>64.081234200825605</v>
          </cell>
          <cell r="U54">
            <v>62.276646750096432</v>
          </cell>
          <cell r="V54">
            <v>60.522878168696835</v>
          </cell>
          <cell r="W54">
            <v>58.818497349766957</v>
          </cell>
          <cell r="X54">
            <v>57.162113487753743</v>
          </cell>
          <cell r="Y54">
            <v>55.552374943488502</v>
          </cell>
          <cell r="Z54">
            <v>53.987968141224876</v>
          </cell>
          <cell r="AA54">
            <v>52.467616496737264</v>
          </cell>
          <cell r="AB54">
            <v>50.99007937560512</v>
          </cell>
          <cell r="AC54">
            <v>49.554151080832739</v>
          </cell>
          <cell r="AD54">
            <v>48.158659868978759</v>
          </cell>
          <cell r="AE54">
            <v>46.802466993992383</v>
          </cell>
          <cell r="AF54">
            <v>45.484465777975913</v>
          </cell>
          <cell r="AG54">
            <v>44.203580708115659</v>
          </cell>
          <cell r="AH54">
            <v>42.958766559044044</v>
          </cell>
          <cell r="AI54">
            <v>41.749007539916789</v>
          </cell>
          <cell r="AJ54">
            <v>40.57331646550923</v>
          </cell>
          <cell r="AK54">
            <v>39.43073395065533</v>
          </cell>
          <cell r="AL54">
            <v>38.320327627372059</v>
          </cell>
          <cell r="AM54">
            <v>37.241191384030245</v>
          </cell>
          <cell r="AN54">
            <v>36.192444625951133</v>
          </cell>
        </row>
        <row r="55">
          <cell r="A55" t="str">
            <v>RC3OfOTRG155</v>
          </cell>
          <cell r="B55" t="str">
            <v>RD</v>
          </cell>
          <cell r="C55" t="str">
            <v>Constant</v>
          </cell>
          <cell r="D55">
            <v>30</v>
          </cell>
          <cell r="E55" t="str">
            <v>OffShoreWind</v>
          </cell>
          <cell r="F55" t="str">
            <v>OTRG15</v>
          </cell>
          <cell r="G55">
            <v>92.897555150936782</v>
          </cell>
          <cell r="H55">
            <v>92.897555150936782</v>
          </cell>
          <cell r="I55">
            <v>92.897555150936782</v>
          </cell>
          <cell r="J55">
            <v>92.897555150936782</v>
          </cell>
          <cell r="K55">
            <v>92.897555150936782</v>
          </cell>
          <cell r="L55">
            <v>92.897555150936782</v>
          </cell>
          <cell r="M55">
            <v>92.897555150936782</v>
          </cell>
          <cell r="N55">
            <v>92.897555150936782</v>
          </cell>
          <cell r="O55">
            <v>92.897555150936782</v>
          </cell>
          <cell r="P55">
            <v>92.897555150936782</v>
          </cell>
          <cell r="Q55">
            <v>92.897555150936782</v>
          </cell>
          <cell r="R55">
            <v>92.897555150936782</v>
          </cell>
          <cell r="S55">
            <v>92.897555150936782</v>
          </cell>
          <cell r="T55">
            <v>92.897555150936782</v>
          </cell>
          <cell r="U55">
            <v>92.897555150936782</v>
          </cell>
          <cell r="V55">
            <v>92.897555150936782</v>
          </cell>
          <cell r="W55">
            <v>92.897555150936782</v>
          </cell>
          <cell r="X55">
            <v>92.897555150936782</v>
          </cell>
          <cell r="Y55">
            <v>92.897555150936782</v>
          </cell>
          <cell r="Z55">
            <v>92.897555150936782</v>
          </cell>
          <cell r="AA55">
            <v>92.897555150936782</v>
          </cell>
          <cell r="AB55">
            <v>92.897555150936782</v>
          </cell>
          <cell r="AC55">
            <v>92.897555150936782</v>
          </cell>
          <cell r="AD55">
            <v>92.897555150936782</v>
          </cell>
          <cell r="AE55">
            <v>92.897555150936782</v>
          </cell>
          <cell r="AF55">
            <v>92.897555150936782</v>
          </cell>
          <cell r="AG55">
            <v>92.897555150936782</v>
          </cell>
          <cell r="AH55">
            <v>92.897555150936782</v>
          </cell>
          <cell r="AI55">
            <v>92.897555150936782</v>
          </cell>
          <cell r="AJ55">
            <v>92.897555150936782</v>
          </cell>
          <cell r="AK55">
            <v>92.897555150936782</v>
          </cell>
          <cell r="AL55">
            <v>92.897555150936782</v>
          </cell>
          <cell r="AM55">
            <v>92.897555150936782</v>
          </cell>
          <cell r="AN55">
            <v>92.897555150936782</v>
          </cell>
        </row>
        <row r="56">
          <cell r="A56" t="str">
            <v>RL3UtSeattle</v>
          </cell>
          <cell r="B56" t="str">
            <v>RD</v>
          </cell>
          <cell r="C56" t="str">
            <v>Low</v>
          </cell>
          <cell r="D56">
            <v>30</v>
          </cell>
          <cell r="E56" t="str">
            <v>UtilityPV</v>
          </cell>
          <cell r="F56" t="str">
            <v>Seattle</v>
          </cell>
          <cell r="G56">
            <v>19.867219751534215</v>
          </cell>
          <cell r="H56">
            <v>13.802868100052967</v>
          </cell>
          <cell r="I56">
            <v>11.383051601102096</v>
          </cell>
          <cell r="J56">
            <v>10.680157077068991</v>
          </cell>
          <cell r="K56">
            <v>10.280566026513405</v>
          </cell>
          <cell r="L56">
            <v>9.8809749759578196</v>
          </cell>
          <cell r="M56">
            <v>9.4813839254022358</v>
          </cell>
          <cell r="N56">
            <v>9.0817928748466503</v>
          </cell>
          <cell r="O56">
            <v>8.6822018242910648</v>
          </cell>
          <cell r="P56">
            <v>8.2826107737354793</v>
          </cell>
          <cell r="Q56">
            <v>7.8830197231798955</v>
          </cell>
          <cell r="R56">
            <v>7.48342867262431</v>
          </cell>
          <cell r="S56">
            <v>7.0838376220687254</v>
          </cell>
          <cell r="T56">
            <v>6.6842465715131354</v>
          </cell>
          <cell r="U56">
            <v>6.4930736668562519</v>
          </cell>
          <cell r="V56">
            <v>6.3019007621993683</v>
          </cell>
          <cell r="W56">
            <v>6.1107278575424857</v>
          </cell>
          <cell r="X56">
            <v>5.9195549528856022</v>
          </cell>
          <cell r="Y56">
            <v>5.7283820482287187</v>
          </cell>
          <cell r="Z56">
            <v>5.5833245150341906</v>
          </cell>
          <cell r="AA56">
            <v>5.4382669818396616</v>
          </cell>
          <cell r="AB56">
            <v>5.2932094486451335</v>
          </cell>
          <cell r="AC56">
            <v>5.1481519154506046</v>
          </cell>
          <cell r="AD56">
            <v>5.0030943822560774</v>
          </cell>
          <cell r="AE56">
            <v>4.9151091571033341</v>
          </cell>
          <cell r="AF56">
            <v>4.8271239319505908</v>
          </cell>
          <cell r="AG56">
            <v>4.7391387067978474</v>
          </cell>
          <cell r="AH56">
            <v>4.6511534816451041</v>
          </cell>
          <cell r="AI56">
            <v>4.5631682564923626</v>
          </cell>
          <cell r="AJ56">
            <v>4.493292887339555</v>
          </cell>
          <cell r="AK56">
            <v>4.4234175181867492</v>
          </cell>
          <cell r="AL56">
            <v>4.3535421490339425</v>
          </cell>
          <cell r="AM56">
            <v>4.2836667798811368</v>
          </cell>
          <cell r="AN56">
            <v>4.2137914107283292</v>
          </cell>
        </row>
        <row r="57">
          <cell r="A57" t="str">
            <v>RM3UtSeattle</v>
          </cell>
          <cell r="B57" t="str">
            <v>RD</v>
          </cell>
          <cell r="C57" t="str">
            <v>Mid</v>
          </cell>
          <cell r="D57">
            <v>30</v>
          </cell>
          <cell r="E57" t="str">
            <v>UtilityPV</v>
          </cell>
          <cell r="F57" t="str">
            <v>Seattle</v>
          </cell>
          <cell r="G57">
            <v>19.867219751534215</v>
          </cell>
          <cell r="H57">
            <v>13.802868100052967</v>
          </cell>
          <cell r="I57">
            <v>12.963738634939462</v>
          </cell>
          <cell r="J57">
            <v>12.72</v>
          </cell>
          <cell r="K57">
            <v>12.480000000000002</v>
          </cell>
          <cell r="L57">
            <v>12.226666666666667</v>
          </cell>
          <cell r="M57">
            <v>11.973333333333334</v>
          </cell>
          <cell r="N57">
            <v>11.72</v>
          </cell>
          <cell r="O57">
            <v>11.466666666666669</v>
          </cell>
          <cell r="P57">
            <v>11.213333333333335</v>
          </cell>
          <cell r="Q57">
            <v>10.960000000000003</v>
          </cell>
          <cell r="R57">
            <v>10.706666666666671</v>
          </cell>
          <cell r="S57">
            <v>10.453333333333337</v>
          </cell>
          <cell r="T57">
            <v>10.200000000000001</v>
          </cell>
          <cell r="U57">
            <v>10.086917548238176</v>
          </cell>
          <cell r="V57">
            <v>9.9738350964763534</v>
          </cell>
          <cell r="W57">
            <v>9.8607526447145304</v>
          </cell>
          <cell r="X57">
            <v>9.7476701929527074</v>
          </cell>
          <cell r="Y57">
            <v>9.6345877411908827</v>
          </cell>
          <cell r="Z57">
            <v>9.5215052894290597</v>
          </cell>
          <cell r="AA57">
            <v>9.4084228376672367</v>
          </cell>
          <cell r="AB57">
            <v>9.2953403859054138</v>
          </cell>
          <cell r="AC57">
            <v>9.1822579341435908</v>
          </cell>
          <cell r="AD57">
            <v>9.0691754823817643</v>
          </cell>
          <cell r="AE57">
            <v>8.9711303420316906</v>
          </cell>
          <cell r="AF57">
            <v>8.8730852016816169</v>
          </cell>
          <cell r="AG57">
            <v>8.7750400613315414</v>
          </cell>
          <cell r="AH57">
            <v>8.6769949209814694</v>
          </cell>
          <cell r="AI57">
            <v>8.5789497806313957</v>
          </cell>
          <cell r="AJ57">
            <v>8.480904640281322</v>
          </cell>
          <cell r="AK57">
            <v>8.3828594999312465</v>
          </cell>
          <cell r="AL57">
            <v>8.2848143595811727</v>
          </cell>
          <cell r="AM57">
            <v>8.1867692192311008</v>
          </cell>
          <cell r="AN57">
            <v>8.0887240788810324</v>
          </cell>
        </row>
        <row r="58">
          <cell r="A58" t="str">
            <v>RC3UtSeattle</v>
          </cell>
          <cell r="B58" t="str">
            <v>RD</v>
          </cell>
          <cell r="C58" t="str">
            <v>Constant</v>
          </cell>
          <cell r="D58">
            <v>30</v>
          </cell>
          <cell r="E58" t="str">
            <v>UtilityPV</v>
          </cell>
          <cell r="F58" t="str">
            <v>Seattle</v>
          </cell>
          <cell r="G58">
            <v>19.867219751534215</v>
          </cell>
          <cell r="H58">
            <v>13.802868100052967</v>
          </cell>
          <cell r="I58">
            <v>13.802868100052967</v>
          </cell>
          <cell r="J58">
            <v>13.802868100052967</v>
          </cell>
          <cell r="K58">
            <v>13.802868100052967</v>
          </cell>
          <cell r="L58">
            <v>13.802868100052967</v>
          </cell>
          <cell r="M58">
            <v>13.802868100052967</v>
          </cell>
          <cell r="N58">
            <v>13.802868100052967</v>
          </cell>
          <cell r="O58">
            <v>13.802868100052967</v>
          </cell>
          <cell r="P58">
            <v>13.802868100052967</v>
          </cell>
          <cell r="Q58">
            <v>13.802868100052967</v>
          </cell>
          <cell r="R58">
            <v>13.802868100052967</v>
          </cell>
          <cell r="S58">
            <v>13.802868100052967</v>
          </cell>
          <cell r="T58">
            <v>13.802868100052967</v>
          </cell>
          <cell r="U58">
            <v>13.802868100052967</v>
          </cell>
          <cell r="V58">
            <v>13.802868100052967</v>
          </cell>
          <cell r="W58">
            <v>13.802868100052967</v>
          </cell>
          <cell r="X58">
            <v>13.802868100052967</v>
          </cell>
          <cell r="Y58">
            <v>13.802868100052967</v>
          </cell>
          <cell r="Z58">
            <v>13.802868100052967</v>
          </cell>
          <cell r="AA58">
            <v>13.802868100052967</v>
          </cell>
          <cell r="AB58">
            <v>13.802868100052967</v>
          </cell>
          <cell r="AC58">
            <v>13.802868100052967</v>
          </cell>
          <cell r="AD58">
            <v>13.802868100052967</v>
          </cell>
          <cell r="AE58">
            <v>13.802868100052967</v>
          </cell>
          <cell r="AF58">
            <v>13.802868100052967</v>
          </cell>
          <cell r="AG58">
            <v>13.802868100052967</v>
          </cell>
          <cell r="AH58">
            <v>13.802868100052967</v>
          </cell>
          <cell r="AI58">
            <v>13.802868100052967</v>
          </cell>
          <cell r="AJ58">
            <v>13.802868100052967</v>
          </cell>
          <cell r="AK58">
            <v>13.802868100052967</v>
          </cell>
          <cell r="AL58">
            <v>13.802868100052967</v>
          </cell>
          <cell r="AM58">
            <v>13.802868100052967</v>
          </cell>
          <cell r="AN58">
            <v>13.802868100052967</v>
          </cell>
        </row>
        <row r="59">
          <cell r="A59" t="str">
            <v>RL3UtChicago</v>
          </cell>
          <cell r="B59" t="str">
            <v>RD</v>
          </cell>
          <cell r="C59" t="str">
            <v>Low</v>
          </cell>
          <cell r="D59">
            <v>30</v>
          </cell>
          <cell r="E59" t="str">
            <v>UtilityPV</v>
          </cell>
          <cell r="F59" t="str">
            <v>Chicago</v>
          </cell>
          <cell r="G59">
            <v>19.867219751534215</v>
          </cell>
          <cell r="H59">
            <v>13.802868100052967</v>
          </cell>
          <cell r="I59">
            <v>11.383051601102096</v>
          </cell>
          <cell r="J59">
            <v>10.680157077068991</v>
          </cell>
          <cell r="K59">
            <v>10.280566026513405</v>
          </cell>
          <cell r="L59">
            <v>9.8809749759578196</v>
          </cell>
          <cell r="M59">
            <v>9.4813839254022358</v>
          </cell>
          <cell r="N59">
            <v>9.0817928748466503</v>
          </cell>
          <cell r="O59">
            <v>8.6822018242910648</v>
          </cell>
          <cell r="P59">
            <v>8.2826107737354793</v>
          </cell>
          <cell r="Q59">
            <v>7.8830197231798955</v>
          </cell>
          <cell r="R59">
            <v>7.48342867262431</v>
          </cell>
          <cell r="S59">
            <v>7.0838376220687254</v>
          </cell>
          <cell r="T59">
            <v>6.6842465715131354</v>
          </cell>
          <cell r="U59">
            <v>6.4930736668562519</v>
          </cell>
          <cell r="V59">
            <v>6.3019007621993683</v>
          </cell>
          <cell r="W59">
            <v>6.1107278575424857</v>
          </cell>
          <cell r="X59">
            <v>5.9195549528856022</v>
          </cell>
          <cell r="Y59">
            <v>5.7283820482287187</v>
          </cell>
          <cell r="Z59">
            <v>5.5833245150341906</v>
          </cell>
          <cell r="AA59">
            <v>5.4382669818396616</v>
          </cell>
          <cell r="AB59">
            <v>5.2932094486451335</v>
          </cell>
          <cell r="AC59">
            <v>5.1481519154506046</v>
          </cell>
          <cell r="AD59">
            <v>5.0030943822560774</v>
          </cell>
          <cell r="AE59">
            <v>4.9151091571033341</v>
          </cell>
          <cell r="AF59">
            <v>4.8271239319505908</v>
          </cell>
          <cell r="AG59">
            <v>4.7391387067978474</v>
          </cell>
          <cell r="AH59">
            <v>4.6511534816451041</v>
          </cell>
          <cell r="AI59">
            <v>4.5631682564923626</v>
          </cell>
          <cell r="AJ59">
            <v>4.493292887339555</v>
          </cell>
          <cell r="AK59">
            <v>4.4234175181867492</v>
          </cell>
          <cell r="AL59">
            <v>4.3535421490339425</v>
          </cell>
          <cell r="AM59">
            <v>4.2836667798811368</v>
          </cell>
          <cell r="AN59">
            <v>4.2137914107283292</v>
          </cell>
        </row>
        <row r="60">
          <cell r="A60" t="str">
            <v>RM3UtChicago</v>
          </cell>
          <cell r="B60" t="str">
            <v>RD</v>
          </cell>
          <cell r="C60" t="str">
            <v>Mid</v>
          </cell>
          <cell r="D60">
            <v>30</v>
          </cell>
          <cell r="E60" t="str">
            <v>UtilityPV</v>
          </cell>
          <cell r="F60" t="str">
            <v>Chicago</v>
          </cell>
          <cell r="G60">
            <v>19.867219751534215</v>
          </cell>
          <cell r="H60">
            <v>13.802868100052967</v>
          </cell>
          <cell r="I60">
            <v>12.963738634939462</v>
          </cell>
          <cell r="J60">
            <v>12.72</v>
          </cell>
          <cell r="K60">
            <v>12.480000000000002</v>
          </cell>
          <cell r="L60">
            <v>12.226666666666667</v>
          </cell>
          <cell r="M60">
            <v>11.973333333333334</v>
          </cell>
          <cell r="N60">
            <v>11.72</v>
          </cell>
          <cell r="O60">
            <v>11.466666666666669</v>
          </cell>
          <cell r="P60">
            <v>11.213333333333335</v>
          </cell>
          <cell r="Q60">
            <v>10.960000000000003</v>
          </cell>
          <cell r="R60">
            <v>10.706666666666671</v>
          </cell>
          <cell r="S60">
            <v>10.453333333333337</v>
          </cell>
          <cell r="T60">
            <v>10.200000000000001</v>
          </cell>
          <cell r="U60">
            <v>10.086917548238176</v>
          </cell>
          <cell r="V60">
            <v>9.9738350964763534</v>
          </cell>
          <cell r="W60">
            <v>9.8607526447145304</v>
          </cell>
          <cell r="X60">
            <v>9.7476701929527074</v>
          </cell>
          <cell r="Y60">
            <v>9.6345877411908827</v>
          </cell>
          <cell r="Z60">
            <v>9.5215052894290597</v>
          </cell>
          <cell r="AA60">
            <v>9.4084228376672367</v>
          </cell>
          <cell r="AB60">
            <v>9.2953403859054138</v>
          </cell>
          <cell r="AC60">
            <v>9.1822579341435908</v>
          </cell>
          <cell r="AD60">
            <v>9.0691754823817643</v>
          </cell>
          <cell r="AE60">
            <v>8.9711303420316906</v>
          </cell>
          <cell r="AF60">
            <v>8.8730852016816169</v>
          </cell>
          <cell r="AG60">
            <v>8.7750400613315414</v>
          </cell>
          <cell r="AH60">
            <v>8.6769949209814694</v>
          </cell>
          <cell r="AI60">
            <v>8.5789497806313957</v>
          </cell>
          <cell r="AJ60">
            <v>8.480904640281322</v>
          </cell>
          <cell r="AK60">
            <v>8.3828594999312465</v>
          </cell>
          <cell r="AL60">
            <v>8.2848143595811727</v>
          </cell>
          <cell r="AM60">
            <v>8.1867692192311008</v>
          </cell>
          <cell r="AN60">
            <v>8.0887240788810324</v>
          </cell>
        </row>
        <row r="61">
          <cell r="A61" t="str">
            <v>RC3UtChicago</v>
          </cell>
          <cell r="B61" t="str">
            <v>RD</v>
          </cell>
          <cell r="C61" t="str">
            <v>Constant</v>
          </cell>
          <cell r="D61">
            <v>30</v>
          </cell>
          <cell r="E61" t="str">
            <v>UtilityPV</v>
          </cell>
          <cell r="F61" t="str">
            <v>Chicago</v>
          </cell>
          <cell r="G61">
            <v>19.867219751534215</v>
          </cell>
          <cell r="H61">
            <v>13.802868100052967</v>
          </cell>
          <cell r="I61">
            <v>13.802868100052967</v>
          </cell>
          <cell r="J61">
            <v>13.802868100052967</v>
          </cell>
          <cell r="K61">
            <v>13.802868100052967</v>
          </cell>
          <cell r="L61">
            <v>13.802868100052967</v>
          </cell>
          <cell r="M61">
            <v>13.802868100052967</v>
          </cell>
          <cell r="N61">
            <v>13.802868100052967</v>
          </cell>
          <cell r="O61">
            <v>13.802868100052967</v>
          </cell>
          <cell r="P61">
            <v>13.802868100052967</v>
          </cell>
          <cell r="Q61">
            <v>13.802868100052967</v>
          </cell>
          <cell r="R61">
            <v>13.802868100052967</v>
          </cell>
          <cell r="S61">
            <v>13.802868100052967</v>
          </cell>
          <cell r="T61">
            <v>13.802868100052967</v>
          </cell>
          <cell r="U61">
            <v>13.802868100052967</v>
          </cell>
          <cell r="V61">
            <v>13.802868100052967</v>
          </cell>
          <cell r="W61">
            <v>13.802868100052967</v>
          </cell>
          <cell r="X61">
            <v>13.802868100052967</v>
          </cell>
          <cell r="Y61">
            <v>13.802868100052967</v>
          </cell>
          <cell r="Z61">
            <v>13.802868100052967</v>
          </cell>
          <cell r="AA61">
            <v>13.802868100052967</v>
          </cell>
          <cell r="AB61">
            <v>13.802868100052967</v>
          </cell>
          <cell r="AC61">
            <v>13.802868100052967</v>
          </cell>
          <cell r="AD61">
            <v>13.802868100052967</v>
          </cell>
          <cell r="AE61">
            <v>13.802868100052967</v>
          </cell>
          <cell r="AF61">
            <v>13.802868100052967</v>
          </cell>
          <cell r="AG61">
            <v>13.802868100052967</v>
          </cell>
          <cell r="AH61">
            <v>13.802868100052967</v>
          </cell>
          <cell r="AI61">
            <v>13.802868100052967</v>
          </cell>
          <cell r="AJ61">
            <v>13.802868100052967</v>
          </cell>
          <cell r="AK61">
            <v>13.802868100052967</v>
          </cell>
          <cell r="AL61">
            <v>13.802868100052967</v>
          </cell>
          <cell r="AM61">
            <v>13.802868100052967</v>
          </cell>
          <cell r="AN61">
            <v>13.802868100052967</v>
          </cell>
        </row>
        <row r="62">
          <cell r="A62" t="str">
            <v>RL3UtKansasy</v>
          </cell>
          <cell r="B62" t="str">
            <v>RD</v>
          </cell>
          <cell r="C62" t="str">
            <v>Low</v>
          </cell>
          <cell r="D62">
            <v>30</v>
          </cell>
          <cell r="E62" t="str">
            <v>UtilityPV</v>
          </cell>
          <cell r="F62" t="str">
            <v>KansasCity</v>
          </cell>
          <cell r="G62">
            <v>19.867219751534215</v>
          </cell>
          <cell r="H62">
            <v>13.802868100052967</v>
          </cell>
          <cell r="I62">
            <v>11.383051601102096</v>
          </cell>
          <cell r="J62">
            <v>10.680157077068991</v>
          </cell>
          <cell r="K62">
            <v>10.280566026513405</v>
          </cell>
          <cell r="L62">
            <v>9.8809749759578196</v>
          </cell>
          <cell r="M62">
            <v>9.4813839254022358</v>
          </cell>
          <cell r="N62">
            <v>9.0817928748466503</v>
          </cell>
          <cell r="O62">
            <v>8.6822018242910648</v>
          </cell>
          <cell r="P62">
            <v>8.2826107737354793</v>
          </cell>
          <cell r="Q62">
            <v>7.8830197231798955</v>
          </cell>
          <cell r="R62">
            <v>7.48342867262431</v>
          </cell>
          <cell r="S62">
            <v>7.0838376220687254</v>
          </cell>
          <cell r="T62">
            <v>6.6842465715131354</v>
          </cell>
          <cell r="U62">
            <v>6.4930736668562519</v>
          </cell>
          <cell r="V62">
            <v>6.3019007621993683</v>
          </cell>
          <cell r="W62">
            <v>6.1107278575424857</v>
          </cell>
          <cell r="X62">
            <v>5.9195549528856022</v>
          </cell>
          <cell r="Y62">
            <v>5.7283820482287187</v>
          </cell>
          <cell r="Z62">
            <v>5.5833245150341906</v>
          </cell>
          <cell r="AA62">
            <v>5.4382669818396616</v>
          </cell>
          <cell r="AB62">
            <v>5.2932094486451335</v>
          </cell>
          <cell r="AC62">
            <v>5.1481519154506046</v>
          </cell>
          <cell r="AD62">
            <v>5.0030943822560774</v>
          </cell>
          <cell r="AE62">
            <v>4.9151091571033341</v>
          </cell>
          <cell r="AF62">
            <v>4.8271239319505908</v>
          </cell>
          <cell r="AG62">
            <v>4.7391387067978474</v>
          </cell>
          <cell r="AH62">
            <v>4.6511534816451041</v>
          </cell>
          <cell r="AI62">
            <v>4.5631682564923626</v>
          </cell>
          <cell r="AJ62">
            <v>4.493292887339555</v>
          </cell>
          <cell r="AK62">
            <v>4.4234175181867492</v>
          </cell>
          <cell r="AL62">
            <v>4.3535421490339425</v>
          </cell>
          <cell r="AM62">
            <v>4.2836667798811368</v>
          </cell>
          <cell r="AN62">
            <v>4.2137914107283292</v>
          </cell>
        </row>
        <row r="63">
          <cell r="A63" t="str">
            <v>RM3UtKansasy</v>
          </cell>
          <cell r="B63" t="str">
            <v>RD</v>
          </cell>
          <cell r="C63" t="str">
            <v>Mid</v>
          </cell>
          <cell r="D63">
            <v>30</v>
          </cell>
          <cell r="E63" t="str">
            <v>UtilityPV</v>
          </cell>
          <cell r="F63" t="str">
            <v>KansasCity</v>
          </cell>
          <cell r="G63">
            <v>19.867219751534215</v>
          </cell>
          <cell r="H63">
            <v>13.802868100052967</v>
          </cell>
          <cell r="I63">
            <v>12.963738634939462</v>
          </cell>
          <cell r="J63">
            <v>12.72</v>
          </cell>
          <cell r="K63">
            <v>12.480000000000002</v>
          </cell>
          <cell r="L63">
            <v>12.226666666666667</v>
          </cell>
          <cell r="M63">
            <v>11.973333333333334</v>
          </cell>
          <cell r="N63">
            <v>11.72</v>
          </cell>
          <cell r="O63">
            <v>11.466666666666669</v>
          </cell>
          <cell r="P63">
            <v>11.213333333333335</v>
          </cell>
          <cell r="Q63">
            <v>10.960000000000003</v>
          </cell>
          <cell r="R63">
            <v>10.706666666666671</v>
          </cell>
          <cell r="S63">
            <v>10.453333333333337</v>
          </cell>
          <cell r="T63">
            <v>10.200000000000001</v>
          </cell>
          <cell r="U63">
            <v>10.086917548238176</v>
          </cell>
          <cell r="V63">
            <v>9.9738350964763534</v>
          </cell>
          <cell r="W63">
            <v>9.8607526447145304</v>
          </cell>
          <cell r="X63">
            <v>9.7476701929527074</v>
          </cell>
          <cell r="Y63">
            <v>9.6345877411908827</v>
          </cell>
          <cell r="Z63">
            <v>9.5215052894290597</v>
          </cell>
          <cell r="AA63">
            <v>9.4084228376672367</v>
          </cell>
          <cell r="AB63">
            <v>9.2953403859054138</v>
          </cell>
          <cell r="AC63">
            <v>9.1822579341435908</v>
          </cell>
          <cell r="AD63">
            <v>9.0691754823817643</v>
          </cell>
          <cell r="AE63">
            <v>8.9711303420316906</v>
          </cell>
          <cell r="AF63">
            <v>8.8730852016816169</v>
          </cell>
          <cell r="AG63">
            <v>8.7750400613315414</v>
          </cell>
          <cell r="AH63">
            <v>8.6769949209814694</v>
          </cell>
          <cell r="AI63">
            <v>8.5789497806313957</v>
          </cell>
          <cell r="AJ63">
            <v>8.480904640281322</v>
          </cell>
          <cell r="AK63">
            <v>8.3828594999312465</v>
          </cell>
          <cell r="AL63">
            <v>8.2848143595811727</v>
          </cell>
          <cell r="AM63">
            <v>8.1867692192311008</v>
          </cell>
          <cell r="AN63">
            <v>8.0887240788810324</v>
          </cell>
        </row>
        <row r="64">
          <cell r="A64" t="str">
            <v>RC3UtKansasy</v>
          </cell>
          <cell r="B64" t="str">
            <v>RD</v>
          </cell>
          <cell r="C64" t="str">
            <v>Constant</v>
          </cell>
          <cell r="D64">
            <v>30</v>
          </cell>
          <cell r="E64" t="str">
            <v>UtilityPV</v>
          </cell>
          <cell r="F64" t="str">
            <v>KansasCity</v>
          </cell>
          <cell r="G64">
            <v>19.867219751534215</v>
          </cell>
          <cell r="H64">
            <v>13.802868100052967</v>
          </cell>
          <cell r="I64">
            <v>13.802868100052967</v>
          </cell>
          <cell r="J64">
            <v>13.802868100052967</v>
          </cell>
          <cell r="K64">
            <v>13.802868100052967</v>
          </cell>
          <cell r="L64">
            <v>13.802868100052967</v>
          </cell>
          <cell r="M64">
            <v>13.802868100052967</v>
          </cell>
          <cell r="N64">
            <v>13.802868100052967</v>
          </cell>
          <cell r="O64">
            <v>13.802868100052967</v>
          </cell>
          <cell r="P64">
            <v>13.802868100052967</v>
          </cell>
          <cell r="Q64">
            <v>13.802868100052967</v>
          </cell>
          <cell r="R64">
            <v>13.802868100052967</v>
          </cell>
          <cell r="S64">
            <v>13.802868100052967</v>
          </cell>
          <cell r="T64">
            <v>13.802868100052967</v>
          </cell>
          <cell r="U64">
            <v>13.802868100052967</v>
          </cell>
          <cell r="V64">
            <v>13.802868100052967</v>
          </cell>
          <cell r="W64">
            <v>13.802868100052967</v>
          </cell>
          <cell r="X64">
            <v>13.802868100052967</v>
          </cell>
          <cell r="Y64">
            <v>13.802868100052967</v>
          </cell>
          <cell r="Z64">
            <v>13.802868100052967</v>
          </cell>
          <cell r="AA64">
            <v>13.802868100052967</v>
          </cell>
          <cell r="AB64">
            <v>13.802868100052967</v>
          </cell>
          <cell r="AC64">
            <v>13.802868100052967</v>
          </cell>
          <cell r="AD64">
            <v>13.802868100052967</v>
          </cell>
          <cell r="AE64">
            <v>13.802868100052967</v>
          </cell>
          <cell r="AF64">
            <v>13.802868100052967</v>
          </cell>
          <cell r="AG64">
            <v>13.802868100052967</v>
          </cell>
          <cell r="AH64">
            <v>13.802868100052967</v>
          </cell>
          <cell r="AI64">
            <v>13.802868100052967</v>
          </cell>
          <cell r="AJ64">
            <v>13.802868100052967</v>
          </cell>
          <cell r="AK64">
            <v>13.802868100052967</v>
          </cell>
          <cell r="AL64">
            <v>13.802868100052967</v>
          </cell>
          <cell r="AM64">
            <v>13.802868100052967</v>
          </cell>
          <cell r="AN64">
            <v>13.802868100052967</v>
          </cell>
        </row>
        <row r="65">
          <cell r="A65" t="str">
            <v>RL3UtLosAngs</v>
          </cell>
          <cell r="B65" t="str">
            <v>RD</v>
          </cell>
          <cell r="C65" t="str">
            <v>Low</v>
          </cell>
          <cell r="D65">
            <v>30</v>
          </cell>
          <cell r="E65" t="str">
            <v>UtilityPV</v>
          </cell>
          <cell r="F65" t="str">
            <v>LosAngeles</v>
          </cell>
          <cell r="G65">
            <v>19.867219751534215</v>
          </cell>
          <cell r="H65">
            <v>13.802868100052967</v>
          </cell>
          <cell r="I65">
            <v>11.383051601102096</v>
          </cell>
          <cell r="J65">
            <v>10.680157077068991</v>
          </cell>
          <cell r="K65">
            <v>10.280566026513405</v>
          </cell>
          <cell r="L65">
            <v>9.8809749759578196</v>
          </cell>
          <cell r="M65">
            <v>9.4813839254022358</v>
          </cell>
          <cell r="N65">
            <v>9.0817928748466503</v>
          </cell>
          <cell r="O65">
            <v>8.6822018242910648</v>
          </cell>
          <cell r="P65">
            <v>8.2826107737354793</v>
          </cell>
          <cell r="Q65">
            <v>7.8830197231798955</v>
          </cell>
          <cell r="R65">
            <v>7.48342867262431</v>
          </cell>
          <cell r="S65">
            <v>7.0838376220687254</v>
          </cell>
          <cell r="T65">
            <v>6.6842465715131354</v>
          </cell>
          <cell r="U65">
            <v>6.4930736668562519</v>
          </cell>
          <cell r="V65">
            <v>6.3019007621993683</v>
          </cell>
          <cell r="W65">
            <v>6.1107278575424857</v>
          </cell>
          <cell r="X65">
            <v>5.9195549528856022</v>
          </cell>
          <cell r="Y65">
            <v>5.7283820482287187</v>
          </cell>
          <cell r="Z65">
            <v>5.5833245150341906</v>
          </cell>
          <cell r="AA65">
            <v>5.4382669818396616</v>
          </cell>
          <cell r="AB65">
            <v>5.2932094486451335</v>
          </cell>
          <cell r="AC65">
            <v>5.1481519154506046</v>
          </cell>
          <cell r="AD65">
            <v>5.0030943822560774</v>
          </cell>
          <cell r="AE65">
            <v>4.9151091571033341</v>
          </cell>
          <cell r="AF65">
            <v>4.8271239319505908</v>
          </cell>
          <cell r="AG65">
            <v>4.7391387067978474</v>
          </cell>
          <cell r="AH65">
            <v>4.6511534816451041</v>
          </cell>
          <cell r="AI65">
            <v>4.5631682564923626</v>
          </cell>
          <cell r="AJ65">
            <v>4.493292887339555</v>
          </cell>
          <cell r="AK65">
            <v>4.4234175181867492</v>
          </cell>
          <cell r="AL65">
            <v>4.3535421490339425</v>
          </cell>
          <cell r="AM65">
            <v>4.2836667798811368</v>
          </cell>
          <cell r="AN65">
            <v>4.2137914107283292</v>
          </cell>
        </row>
        <row r="66">
          <cell r="A66" t="str">
            <v>RM3UtLosAngs</v>
          </cell>
          <cell r="B66" t="str">
            <v>RD</v>
          </cell>
          <cell r="C66" t="str">
            <v>Mid</v>
          </cell>
          <cell r="D66">
            <v>30</v>
          </cell>
          <cell r="E66" t="str">
            <v>UtilityPV</v>
          </cell>
          <cell r="F66" t="str">
            <v>LosAngeles</v>
          </cell>
          <cell r="G66">
            <v>19.867219751534215</v>
          </cell>
          <cell r="H66">
            <v>13.802868100052967</v>
          </cell>
          <cell r="I66">
            <v>12.963738634939462</v>
          </cell>
          <cell r="J66">
            <v>12.72</v>
          </cell>
          <cell r="K66">
            <v>12.480000000000002</v>
          </cell>
          <cell r="L66">
            <v>12.226666666666667</v>
          </cell>
          <cell r="M66">
            <v>11.973333333333334</v>
          </cell>
          <cell r="N66">
            <v>11.72</v>
          </cell>
          <cell r="O66">
            <v>11.466666666666669</v>
          </cell>
          <cell r="P66">
            <v>11.213333333333335</v>
          </cell>
          <cell r="Q66">
            <v>10.960000000000003</v>
          </cell>
          <cell r="R66">
            <v>10.706666666666671</v>
          </cell>
          <cell r="S66">
            <v>10.453333333333337</v>
          </cell>
          <cell r="T66">
            <v>10.200000000000001</v>
          </cell>
          <cell r="U66">
            <v>10.086917548238176</v>
          </cell>
          <cell r="V66">
            <v>9.9738350964763534</v>
          </cell>
          <cell r="W66">
            <v>9.8607526447145304</v>
          </cell>
          <cell r="X66">
            <v>9.7476701929527074</v>
          </cell>
          <cell r="Y66">
            <v>9.6345877411908827</v>
          </cell>
          <cell r="Z66">
            <v>9.5215052894290597</v>
          </cell>
          <cell r="AA66">
            <v>9.4084228376672367</v>
          </cell>
          <cell r="AB66">
            <v>9.2953403859054138</v>
          </cell>
          <cell r="AC66">
            <v>9.1822579341435908</v>
          </cell>
          <cell r="AD66">
            <v>9.0691754823817643</v>
          </cell>
          <cell r="AE66">
            <v>8.9711303420316906</v>
          </cell>
          <cell r="AF66">
            <v>8.8730852016816169</v>
          </cell>
          <cell r="AG66">
            <v>8.7750400613315414</v>
          </cell>
          <cell r="AH66">
            <v>8.6769949209814694</v>
          </cell>
          <cell r="AI66">
            <v>8.5789497806313957</v>
          </cell>
          <cell r="AJ66">
            <v>8.480904640281322</v>
          </cell>
          <cell r="AK66">
            <v>8.3828594999312465</v>
          </cell>
          <cell r="AL66">
            <v>8.2848143595811727</v>
          </cell>
          <cell r="AM66">
            <v>8.1867692192311008</v>
          </cell>
          <cell r="AN66">
            <v>8.0887240788810324</v>
          </cell>
        </row>
        <row r="67">
          <cell r="A67" t="str">
            <v>RC3UtLosAngs</v>
          </cell>
          <cell r="B67" t="str">
            <v>RD</v>
          </cell>
          <cell r="C67" t="str">
            <v>Constant</v>
          </cell>
          <cell r="D67">
            <v>30</v>
          </cell>
          <cell r="E67" t="str">
            <v>UtilityPV</v>
          </cell>
          <cell r="F67" t="str">
            <v>LosAngeles</v>
          </cell>
          <cell r="G67">
            <v>19.867219751534215</v>
          </cell>
          <cell r="H67">
            <v>13.802868100052967</v>
          </cell>
          <cell r="I67">
            <v>13.802868100052967</v>
          </cell>
          <cell r="J67">
            <v>13.802868100052967</v>
          </cell>
          <cell r="K67">
            <v>13.802868100052967</v>
          </cell>
          <cell r="L67">
            <v>13.802868100052967</v>
          </cell>
          <cell r="M67">
            <v>13.802868100052967</v>
          </cell>
          <cell r="N67">
            <v>13.802868100052967</v>
          </cell>
          <cell r="O67">
            <v>13.802868100052967</v>
          </cell>
          <cell r="P67">
            <v>13.802868100052967</v>
          </cell>
          <cell r="Q67">
            <v>13.802868100052967</v>
          </cell>
          <cell r="R67">
            <v>13.802868100052967</v>
          </cell>
          <cell r="S67">
            <v>13.802868100052967</v>
          </cell>
          <cell r="T67">
            <v>13.802868100052967</v>
          </cell>
          <cell r="U67">
            <v>13.802868100052967</v>
          </cell>
          <cell r="V67">
            <v>13.802868100052967</v>
          </cell>
          <cell r="W67">
            <v>13.802868100052967</v>
          </cell>
          <cell r="X67">
            <v>13.802868100052967</v>
          </cell>
          <cell r="Y67">
            <v>13.802868100052967</v>
          </cell>
          <cell r="Z67">
            <v>13.802868100052967</v>
          </cell>
          <cell r="AA67">
            <v>13.802868100052967</v>
          </cell>
          <cell r="AB67">
            <v>13.802868100052967</v>
          </cell>
          <cell r="AC67">
            <v>13.802868100052967</v>
          </cell>
          <cell r="AD67">
            <v>13.802868100052967</v>
          </cell>
          <cell r="AE67">
            <v>13.802868100052967</v>
          </cell>
          <cell r="AF67">
            <v>13.802868100052967</v>
          </cell>
          <cell r="AG67">
            <v>13.802868100052967</v>
          </cell>
          <cell r="AH67">
            <v>13.802868100052967</v>
          </cell>
          <cell r="AI67">
            <v>13.802868100052967</v>
          </cell>
          <cell r="AJ67">
            <v>13.802868100052967</v>
          </cell>
          <cell r="AK67">
            <v>13.802868100052967</v>
          </cell>
          <cell r="AL67">
            <v>13.802868100052967</v>
          </cell>
          <cell r="AM67">
            <v>13.802868100052967</v>
          </cell>
          <cell r="AN67">
            <v>13.802868100052967</v>
          </cell>
        </row>
        <row r="68">
          <cell r="A68" t="str">
            <v>RL3UtDaggett</v>
          </cell>
          <cell r="B68" t="str">
            <v>RD</v>
          </cell>
          <cell r="C68" t="str">
            <v>Low</v>
          </cell>
          <cell r="D68">
            <v>30</v>
          </cell>
          <cell r="E68" t="str">
            <v>UtilityPV</v>
          </cell>
          <cell r="F68" t="str">
            <v>Daggett</v>
          </cell>
          <cell r="G68">
            <v>19.867219751534215</v>
          </cell>
          <cell r="H68">
            <v>13.802868100052967</v>
          </cell>
          <cell r="I68">
            <v>11.383051601102096</v>
          </cell>
          <cell r="J68">
            <v>10.680157077068991</v>
          </cell>
          <cell r="K68">
            <v>10.280566026513405</v>
          </cell>
          <cell r="L68">
            <v>9.8809749759578196</v>
          </cell>
          <cell r="M68">
            <v>9.4813839254022358</v>
          </cell>
          <cell r="N68">
            <v>9.0817928748466503</v>
          </cell>
          <cell r="O68">
            <v>8.6822018242910648</v>
          </cell>
          <cell r="P68">
            <v>8.2826107737354793</v>
          </cell>
          <cell r="Q68">
            <v>7.8830197231798955</v>
          </cell>
          <cell r="R68">
            <v>7.48342867262431</v>
          </cell>
          <cell r="S68">
            <v>7.0838376220687254</v>
          </cell>
          <cell r="T68">
            <v>6.6842465715131354</v>
          </cell>
          <cell r="U68">
            <v>6.4930736668562519</v>
          </cell>
          <cell r="V68">
            <v>6.3019007621993683</v>
          </cell>
          <cell r="W68">
            <v>6.1107278575424857</v>
          </cell>
          <cell r="X68">
            <v>5.9195549528856022</v>
          </cell>
          <cell r="Y68">
            <v>5.7283820482287187</v>
          </cell>
          <cell r="Z68">
            <v>5.5833245150341906</v>
          </cell>
          <cell r="AA68">
            <v>5.4382669818396616</v>
          </cell>
          <cell r="AB68">
            <v>5.2932094486451335</v>
          </cell>
          <cell r="AC68">
            <v>5.1481519154506046</v>
          </cell>
          <cell r="AD68">
            <v>5.0030943822560774</v>
          </cell>
          <cell r="AE68">
            <v>4.9151091571033341</v>
          </cell>
          <cell r="AF68">
            <v>4.8271239319505908</v>
          </cell>
          <cell r="AG68">
            <v>4.7391387067978474</v>
          </cell>
          <cell r="AH68">
            <v>4.6511534816451041</v>
          </cell>
          <cell r="AI68">
            <v>4.5631682564923626</v>
          </cell>
          <cell r="AJ68">
            <v>4.493292887339555</v>
          </cell>
          <cell r="AK68">
            <v>4.4234175181867492</v>
          </cell>
          <cell r="AL68">
            <v>4.3535421490339425</v>
          </cell>
          <cell r="AM68">
            <v>4.2836667798811368</v>
          </cell>
          <cell r="AN68">
            <v>4.2137914107283292</v>
          </cell>
        </row>
        <row r="69">
          <cell r="A69" t="str">
            <v>RM3UtDaggett</v>
          </cell>
          <cell r="B69" t="str">
            <v>RD</v>
          </cell>
          <cell r="C69" t="str">
            <v>Mid</v>
          </cell>
          <cell r="D69">
            <v>30</v>
          </cell>
          <cell r="E69" t="str">
            <v>UtilityPV</v>
          </cell>
          <cell r="F69" t="str">
            <v>Daggett</v>
          </cell>
          <cell r="G69">
            <v>19.867219751534215</v>
          </cell>
          <cell r="H69">
            <v>13.802868100052967</v>
          </cell>
          <cell r="I69">
            <v>12.963738634939462</v>
          </cell>
          <cell r="J69">
            <v>12.72</v>
          </cell>
          <cell r="K69">
            <v>12.480000000000002</v>
          </cell>
          <cell r="L69">
            <v>12.226666666666667</v>
          </cell>
          <cell r="M69">
            <v>11.973333333333334</v>
          </cell>
          <cell r="N69">
            <v>11.72</v>
          </cell>
          <cell r="O69">
            <v>11.466666666666669</v>
          </cell>
          <cell r="P69">
            <v>11.213333333333335</v>
          </cell>
          <cell r="Q69">
            <v>10.960000000000003</v>
          </cell>
          <cell r="R69">
            <v>10.706666666666671</v>
          </cell>
          <cell r="S69">
            <v>10.453333333333337</v>
          </cell>
          <cell r="T69">
            <v>10.200000000000001</v>
          </cell>
          <cell r="U69">
            <v>10.086917548238176</v>
          </cell>
          <cell r="V69">
            <v>9.9738350964763534</v>
          </cell>
          <cell r="W69">
            <v>9.8607526447145304</v>
          </cell>
          <cell r="X69">
            <v>9.7476701929527074</v>
          </cell>
          <cell r="Y69">
            <v>9.6345877411908827</v>
          </cell>
          <cell r="Z69">
            <v>9.5215052894290597</v>
          </cell>
          <cell r="AA69">
            <v>9.4084228376672367</v>
          </cell>
          <cell r="AB69">
            <v>9.2953403859054138</v>
          </cell>
          <cell r="AC69">
            <v>9.1822579341435908</v>
          </cell>
          <cell r="AD69">
            <v>9.0691754823817643</v>
          </cell>
          <cell r="AE69">
            <v>8.9711303420316906</v>
          </cell>
          <cell r="AF69">
            <v>8.8730852016816169</v>
          </cell>
          <cell r="AG69">
            <v>8.7750400613315414</v>
          </cell>
          <cell r="AH69">
            <v>8.6769949209814694</v>
          </cell>
          <cell r="AI69">
            <v>8.5789497806313957</v>
          </cell>
          <cell r="AJ69">
            <v>8.480904640281322</v>
          </cell>
          <cell r="AK69">
            <v>8.3828594999312465</v>
          </cell>
          <cell r="AL69">
            <v>8.2848143595811727</v>
          </cell>
          <cell r="AM69">
            <v>8.1867692192311008</v>
          </cell>
          <cell r="AN69">
            <v>8.0887240788810324</v>
          </cell>
        </row>
        <row r="70">
          <cell r="A70" t="str">
            <v>RC3UtDaggett</v>
          </cell>
          <cell r="B70" t="str">
            <v>RD</v>
          </cell>
          <cell r="C70" t="str">
            <v>Constant</v>
          </cell>
          <cell r="D70">
            <v>30</v>
          </cell>
          <cell r="E70" t="str">
            <v>UtilityPV</v>
          </cell>
          <cell r="F70" t="str">
            <v>Daggett</v>
          </cell>
          <cell r="G70">
            <v>19.867219751534215</v>
          </cell>
          <cell r="H70">
            <v>13.802868100052967</v>
          </cell>
          <cell r="I70">
            <v>13.802868100052967</v>
          </cell>
          <cell r="J70">
            <v>13.802868100052967</v>
          </cell>
          <cell r="K70">
            <v>13.802868100052967</v>
          </cell>
          <cell r="L70">
            <v>13.802868100052967</v>
          </cell>
          <cell r="M70">
            <v>13.802868100052967</v>
          </cell>
          <cell r="N70">
            <v>13.802868100052967</v>
          </cell>
          <cell r="O70">
            <v>13.802868100052967</v>
          </cell>
          <cell r="P70">
            <v>13.802868100052967</v>
          </cell>
          <cell r="Q70">
            <v>13.802868100052967</v>
          </cell>
          <cell r="R70">
            <v>13.802868100052967</v>
          </cell>
          <cell r="S70">
            <v>13.802868100052967</v>
          </cell>
          <cell r="T70">
            <v>13.802868100052967</v>
          </cell>
          <cell r="U70">
            <v>13.802868100052967</v>
          </cell>
          <cell r="V70">
            <v>13.802868100052967</v>
          </cell>
          <cell r="W70">
            <v>13.802868100052967</v>
          </cell>
          <cell r="X70">
            <v>13.802868100052967</v>
          </cell>
          <cell r="Y70">
            <v>13.802868100052967</v>
          </cell>
          <cell r="Z70">
            <v>13.802868100052967</v>
          </cell>
          <cell r="AA70">
            <v>13.802868100052967</v>
          </cell>
          <cell r="AB70">
            <v>13.802868100052967</v>
          </cell>
          <cell r="AC70">
            <v>13.802868100052967</v>
          </cell>
          <cell r="AD70">
            <v>13.802868100052967</v>
          </cell>
          <cell r="AE70">
            <v>13.802868100052967</v>
          </cell>
          <cell r="AF70">
            <v>13.802868100052967</v>
          </cell>
          <cell r="AG70">
            <v>13.802868100052967</v>
          </cell>
          <cell r="AH70">
            <v>13.802868100052967</v>
          </cell>
          <cell r="AI70">
            <v>13.802868100052967</v>
          </cell>
          <cell r="AJ70">
            <v>13.802868100052967</v>
          </cell>
          <cell r="AK70">
            <v>13.802868100052967</v>
          </cell>
          <cell r="AL70">
            <v>13.802868100052967</v>
          </cell>
          <cell r="AM70">
            <v>13.802868100052967</v>
          </cell>
          <cell r="AN70">
            <v>13.802868100052967</v>
          </cell>
        </row>
        <row r="71">
          <cell r="A71" t="str">
            <v>RL3LaLTRG11</v>
          </cell>
          <cell r="B71" t="str">
            <v>RD</v>
          </cell>
          <cell r="C71" t="str">
            <v>Low</v>
          </cell>
          <cell r="D71">
            <v>30</v>
          </cell>
          <cell r="E71" t="str">
            <v>LandbasedWind</v>
          </cell>
          <cell r="F71" t="str">
            <v>LTRG1</v>
          </cell>
          <cell r="G71">
            <v>43.56</v>
          </cell>
          <cell r="H71">
            <v>42.853846153846156</v>
          </cell>
          <cell r="I71">
            <v>42.14769230769231</v>
          </cell>
          <cell r="J71">
            <v>41.441538461538464</v>
          </cell>
          <cell r="K71">
            <v>40.735384615384618</v>
          </cell>
          <cell r="L71">
            <v>40.029230769230772</v>
          </cell>
          <cell r="M71">
            <v>39.323076923076925</v>
          </cell>
          <cell r="N71">
            <v>38.616923076923079</v>
          </cell>
          <cell r="O71">
            <v>37.910769230769233</v>
          </cell>
          <cell r="P71">
            <v>37.204615384615387</v>
          </cell>
          <cell r="Q71">
            <v>36.498461538461541</v>
          </cell>
          <cell r="R71">
            <v>35.792307692307695</v>
          </cell>
          <cell r="S71">
            <v>35.086153846153849</v>
          </cell>
          <cell r="T71">
            <v>34.380000000000003</v>
          </cell>
          <cell r="U71">
            <v>33.8643</v>
          </cell>
          <cell r="V71">
            <v>33.348599999999998</v>
          </cell>
          <cell r="W71">
            <v>32.832900000000002</v>
          </cell>
          <cell r="X71">
            <v>32.3172</v>
          </cell>
          <cell r="Y71">
            <v>31.801500000000004</v>
          </cell>
          <cell r="Z71">
            <v>31.285800000000002</v>
          </cell>
          <cell r="AA71">
            <v>30.770100000000003</v>
          </cell>
          <cell r="AB71">
            <v>30.254400000000004</v>
          </cell>
          <cell r="AC71">
            <v>29.738700000000001</v>
          </cell>
          <cell r="AD71">
            <v>29.223000000000003</v>
          </cell>
          <cell r="AE71">
            <v>28.707299999999996</v>
          </cell>
          <cell r="AF71">
            <v>28.191600000000001</v>
          </cell>
          <cell r="AG71">
            <v>27.675900000000002</v>
          </cell>
          <cell r="AH71">
            <v>27.160199999999996</v>
          </cell>
          <cell r="AI71">
            <v>26.644500000000001</v>
          </cell>
          <cell r="AJ71">
            <v>26.128800000000002</v>
          </cell>
          <cell r="AK71">
            <v>25.613099999999996</v>
          </cell>
          <cell r="AL71">
            <v>25.0974</v>
          </cell>
          <cell r="AM71">
            <v>24.581699999999998</v>
          </cell>
          <cell r="AN71">
            <v>24.065999999999999</v>
          </cell>
        </row>
        <row r="72">
          <cell r="A72" t="str">
            <v>RM3LaLTRG11</v>
          </cell>
          <cell r="B72" t="str">
            <v>RD</v>
          </cell>
          <cell r="C72" t="str">
            <v>Mid</v>
          </cell>
          <cell r="D72">
            <v>30</v>
          </cell>
          <cell r="E72" t="str">
            <v>LandbasedWind</v>
          </cell>
          <cell r="F72" t="str">
            <v>LTRG1</v>
          </cell>
          <cell r="G72">
            <v>43.56</v>
          </cell>
          <cell r="H72">
            <v>43.205384615384624</v>
          </cell>
          <cell r="I72">
            <v>42.850769230769238</v>
          </cell>
          <cell r="J72">
            <v>42.496153846153852</v>
          </cell>
          <cell r="K72">
            <v>42.141538461538467</v>
          </cell>
          <cell r="L72">
            <v>41.786923076923081</v>
          </cell>
          <cell r="M72">
            <v>41.432307692307695</v>
          </cell>
          <cell r="N72">
            <v>41.07769230769231</v>
          </cell>
          <cell r="O72">
            <v>40.723076923076931</v>
          </cell>
          <cell r="P72">
            <v>40.368461538461538</v>
          </cell>
          <cell r="Q72">
            <v>40.01384615384616</v>
          </cell>
          <cell r="R72">
            <v>39.659230769230774</v>
          </cell>
          <cell r="S72">
            <v>39.304615384615389</v>
          </cell>
          <cell r="T72">
            <v>38.950000000000003</v>
          </cell>
          <cell r="U72">
            <v>38.657875000000004</v>
          </cell>
          <cell r="V72">
            <v>38.365750000000006</v>
          </cell>
          <cell r="W72">
            <v>38.073625000000007</v>
          </cell>
          <cell r="X72">
            <v>37.781500000000008</v>
          </cell>
          <cell r="Y72">
            <v>37.489375000000003</v>
          </cell>
          <cell r="Z72">
            <v>37.197250000000004</v>
          </cell>
          <cell r="AA72">
            <v>36.905124999999998</v>
          </cell>
          <cell r="AB72">
            <v>36.613</v>
          </cell>
          <cell r="AC72">
            <v>36.320875000000001</v>
          </cell>
          <cell r="AD72">
            <v>36.028750000000002</v>
          </cell>
          <cell r="AE72">
            <v>35.736625000000004</v>
          </cell>
          <cell r="AF72">
            <v>35.444500000000005</v>
          </cell>
          <cell r="AG72">
            <v>35.152375000000006</v>
          </cell>
          <cell r="AH72">
            <v>34.860250000000001</v>
          </cell>
          <cell r="AI72">
            <v>34.568124999999995</v>
          </cell>
          <cell r="AJ72">
            <v>34.275999999999996</v>
          </cell>
          <cell r="AK72">
            <v>33.983874999999998</v>
          </cell>
          <cell r="AL72">
            <v>33.691749999999999</v>
          </cell>
          <cell r="AM72">
            <v>33.399625</v>
          </cell>
          <cell r="AN72">
            <v>33.107500000000002</v>
          </cell>
        </row>
        <row r="73">
          <cell r="A73" t="str">
            <v>RC3LaLTRG11</v>
          </cell>
          <cell r="B73" t="str">
            <v>RD</v>
          </cell>
          <cell r="C73" t="str">
            <v>Constant</v>
          </cell>
          <cell r="D73">
            <v>30</v>
          </cell>
          <cell r="E73" t="str">
            <v>LandbasedWind</v>
          </cell>
          <cell r="F73" t="str">
            <v>LTRG1</v>
          </cell>
          <cell r="G73">
            <v>43.56</v>
          </cell>
          <cell r="H73">
            <v>43.56</v>
          </cell>
          <cell r="I73">
            <v>43.56</v>
          </cell>
          <cell r="J73">
            <v>43.56</v>
          </cell>
          <cell r="K73">
            <v>43.56</v>
          </cell>
          <cell r="L73">
            <v>43.56</v>
          </cell>
          <cell r="M73">
            <v>43.56</v>
          </cell>
          <cell r="N73">
            <v>43.56</v>
          </cell>
          <cell r="O73">
            <v>43.56</v>
          </cell>
          <cell r="P73">
            <v>43.56</v>
          </cell>
          <cell r="Q73">
            <v>43.56</v>
          </cell>
          <cell r="R73">
            <v>43.56</v>
          </cell>
          <cell r="S73">
            <v>43.56</v>
          </cell>
          <cell r="T73">
            <v>43.56</v>
          </cell>
          <cell r="U73">
            <v>43.56</v>
          </cell>
          <cell r="V73">
            <v>43.56</v>
          </cell>
          <cell r="W73">
            <v>43.56</v>
          </cell>
          <cell r="X73">
            <v>43.56</v>
          </cell>
          <cell r="Y73">
            <v>43.56</v>
          </cell>
          <cell r="Z73">
            <v>43.56</v>
          </cell>
          <cell r="AA73">
            <v>43.56</v>
          </cell>
          <cell r="AB73">
            <v>43.56</v>
          </cell>
          <cell r="AC73">
            <v>43.56</v>
          </cell>
          <cell r="AD73">
            <v>43.56</v>
          </cell>
          <cell r="AE73">
            <v>43.56</v>
          </cell>
          <cell r="AF73">
            <v>43.56</v>
          </cell>
          <cell r="AG73">
            <v>43.56</v>
          </cell>
          <cell r="AH73">
            <v>43.56</v>
          </cell>
          <cell r="AI73">
            <v>43.56</v>
          </cell>
          <cell r="AJ73">
            <v>43.56</v>
          </cell>
          <cell r="AK73">
            <v>43.56</v>
          </cell>
          <cell r="AL73">
            <v>43.56</v>
          </cell>
          <cell r="AM73">
            <v>43.56</v>
          </cell>
          <cell r="AN73">
            <v>43.56</v>
          </cell>
        </row>
        <row r="74">
          <cell r="A74" t="str">
            <v>RL3LaLTRG22</v>
          </cell>
          <cell r="B74" t="str">
            <v>RD</v>
          </cell>
          <cell r="C74" t="str">
            <v>Low</v>
          </cell>
          <cell r="D74">
            <v>30</v>
          </cell>
          <cell r="E74" t="str">
            <v>LandbasedWind</v>
          </cell>
          <cell r="F74" t="str">
            <v>LTRG2</v>
          </cell>
          <cell r="G74">
            <v>43.56</v>
          </cell>
          <cell r="H74">
            <v>42.853846153846156</v>
          </cell>
          <cell r="I74">
            <v>42.14769230769231</v>
          </cell>
          <cell r="J74">
            <v>41.441538461538464</v>
          </cell>
          <cell r="K74">
            <v>40.735384615384618</v>
          </cell>
          <cell r="L74">
            <v>40.029230769230772</v>
          </cell>
          <cell r="M74">
            <v>39.323076923076925</v>
          </cell>
          <cell r="N74">
            <v>38.616923076923079</v>
          </cell>
          <cell r="O74">
            <v>37.910769230769233</v>
          </cell>
          <cell r="P74">
            <v>37.204615384615387</v>
          </cell>
          <cell r="Q74">
            <v>36.498461538461541</v>
          </cell>
          <cell r="R74">
            <v>35.792307692307695</v>
          </cell>
          <cell r="S74">
            <v>35.086153846153849</v>
          </cell>
          <cell r="T74">
            <v>34.380000000000003</v>
          </cell>
          <cell r="U74">
            <v>33.8643</v>
          </cell>
          <cell r="V74">
            <v>33.348599999999998</v>
          </cell>
          <cell r="W74">
            <v>32.832900000000002</v>
          </cell>
          <cell r="X74">
            <v>32.3172</v>
          </cell>
          <cell r="Y74">
            <v>31.801500000000004</v>
          </cell>
          <cell r="Z74">
            <v>31.285800000000002</v>
          </cell>
          <cell r="AA74">
            <v>30.770100000000003</v>
          </cell>
          <cell r="AB74">
            <v>30.254400000000004</v>
          </cell>
          <cell r="AC74">
            <v>29.738700000000001</v>
          </cell>
          <cell r="AD74">
            <v>29.223000000000003</v>
          </cell>
          <cell r="AE74">
            <v>28.707299999999996</v>
          </cell>
          <cell r="AF74">
            <v>28.191600000000001</v>
          </cell>
          <cell r="AG74">
            <v>27.675900000000002</v>
          </cell>
          <cell r="AH74">
            <v>27.160199999999996</v>
          </cell>
          <cell r="AI74">
            <v>26.644500000000001</v>
          </cell>
          <cell r="AJ74">
            <v>26.128800000000002</v>
          </cell>
          <cell r="AK74">
            <v>25.613099999999996</v>
          </cell>
          <cell r="AL74">
            <v>25.0974</v>
          </cell>
          <cell r="AM74">
            <v>24.581699999999998</v>
          </cell>
          <cell r="AN74">
            <v>24.065999999999999</v>
          </cell>
        </row>
        <row r="75">
          <cell r="A75" t="str">
            <v>RM3LaLTRG22</v>
          </cell>
          <cell r="B75" t="str">
            <v>RD</v>
          </cell>
          <cell r="C75" t="str">
            <v>Mid</v>
          </cell>
          <cell r="D75">
            <v>30</v>
          </cell>
          <cell r="E75" t="str">
            <v>LandbasedWind</v>
          </cell>
          <cell r="F75" t="str">
            <v>LTRG2</v>
          </cell>
          <cell r="G75">
            <v>43.56</v>
          </cell>
          <cell r="H75">
            <v>43.205384615384624</v>
          </cell>
          <cell r="I75">
            <v>42.850769230769238</v>
          </cell>
          <cell r="J75">
            <v>42.496153846153852</v>
          </cell>
          <cell r="K75">
            <v>42.141538461538467</v>
          </cell>
          <cell r="L75">
            <v>41.786923076923081</v>
          </cell>
          <cell r="M75">
            <v>41.432307692307695</v>
          </cell>
          <cell r="N75">
            <v>41.07769230769231</v>
          </cell>
          <cell r="O75">
            <v>40.723076923076931</v>
          </cell>
          <cell r="P75">
            <v>40.368461538461538</v>
          </cell>
          <cell r="Q75">
            <v>40.01384615384616</v>
          </cell>
          <cell r="R75">
            <v>39.659230769230774</v>
          </cell>
          <cell r="S75">
            <v>39.304615384615389</v>
          </cell>
          <cell r="T75">
            <v>38.950000000000003</v>
          </cell>
          <cell r="U75">
            <v>38.657875000000004</v>
          </cell>
          <cell r="V75">
            <v>38.365750000000006</v>
          </cell>
          <cell r="W75">
            <v>38.073625000000007</v>
          </cell>
          <cell r="X75">
            <v>37.781500000000008</v>
          </cell>
          <cell r="Y75">
            <v>37.489375000000003</v>
          </cell>
          <cell r="Z75">
            <v>37.197250000000004</v>
          </cell>
          <cell r="AA75">
            <v>36.905124999999998</v>
          </cell>
          <cell r="AB75">
            <v>36.613</v>
          </cell>
          <cell r="AC75">
            <v>36.320875000000001</v>
          </cell>
          <cell r="AD75">
            <v>36.028750000000002</v>
          </cell>
          <cell r="AE75">
            <v>35.736625000000004</v>
          </cell>
          <cell r="AF75">
            <v>35.444500000000005</v>
          </cell>
          <cell r="AG75">
            <v>35.152375000000006</v>
          </cell>
          <cell r="AH75">
            <v>34.860250000000001</v>
          </cell>
          <cell r="AI75">
            <v>34.568124999999995</v>
          </cell>
          <cell r="AJ75">
            <v>34.275999999999996</v>
          </cell>
          <cell r="AK75">
            <v>33.983874999999998</v>
          </cell>
          <cell r="AL75">
            <v>33.691749999999999</v>
          </cell>
          <cell r="AM75">
            <v>33.399625</v>
          </cell>
          <cell r="AN75">
            <v>33.107500000000002</v>
          </cell>
        </row>
        <row r="76">
          <cell r="A76" t="str">
            <v>RC3LaLTRG22</v>
          </cell>
          <cell r="B76" t="str">
            <v>RD</v>
          </cell>
          <cell r="C76" t="str">
            <v>Constant</v>
          </cell>
          <cell r="D76">
            <v>30</v>
          </cell>
          <cell r="E76" t="str">
            <v>LandbasedWind</v>
          </cell>
          <cell r="F76" t="str">
            <v>LTRG2</v>
          </cell>
          <cell r="G76">
            <v>43.56</v>
          </cell>
          <cell r="H76">
            <v>43.56</v>
          </cell>
          <cell r="I76">
            <v>43.56</v>
          </cell>
          <cell r="J76">
            <v>43.56</v>
          </cell>
          <cell r="K76">
            <v>43.56</v>
          </cell>
          <cell r="L76">
            <v>43.56</v>
          </cell>
          <cell r="M76">
            <v>43.56</v>
          </cell>
          <cell r="N76">
            <v>43.56</v>
          </cell>
          <cell r="O76">
            <v>43.56</v>
          </cell>
          <cell r="P76">
            <v>43.56</v>
          </cell>
          <cell r="Q76">
            <v>43.56</v>
          </cell>
          <cell r="R76">
            <v>43.56</v>
          </cell>
          <cell r="S76">
            <v>43.56</v>
          </cell>
          <cell r="T76">
            <v>43.56</v>
          </cell>
          <cell r="U76">
            <v>43.56</v>
          </cell>
          <cell r="V76">
            <v>43.56</v>
          </cell>
          <cell r="W76">
            <v>43.56</v>
          </cell>
          <cell r="X76">
            <v>43.56</v>
          </cell>
          <cell r="Y76">
            <v>43.56</v>
          </cell>
          <cell r="Z76">
            <v>43.56</v>
          </cell>
          <cell r="AA76">
            <v>43.56</v>
          </cell>
          <cell r="AB76">
            <v>43.56</v>
          </cell>
          <cell r="AC76">
            <v>43.56</v>
          </cell>
          <cell r="AD76">
            <v>43.56</v>
          </cell>
          <cell r="AE76">
            <v>43.56</v>
          </cell>
          <cell r="AF76">
            <v>43.56</v>
          </cell>
          <cell r="AG76">
            <v>43.56</v>
          </cell>
          <cell r="AH76">
            <v>43.56</v>
          </cell>
          <cell r="AI76">
            <v>43.56</v>
          </cell>
          <cell r="AJ76">
            <v>43.56</v>
          </cell>
          <cell r="AK76">
            <v>43.56</v>
          </cell>
          <cell r="AL76">
            <v>43.56</v>
          </cell>
          <cell r="AM76">
            <v>43.56</v>
          </cell>
          <cell r="AN76">
            <v>43.56</v>
          </cell>
        </row>
        <row r="77">
          <cell r="A77" t="str">
            <v>RL3LaLTRG33</v>
          </cell>
          <cell r="B77" t="str">
            <v>RD</v>
          </cell>
          <cell r="C77" t="str">
            <v>Low</v>
          </cell>
          <cell r="D77">
            <v>30</v>
          </cell>
          <cell r="E77" t="str">
            <v>LandbasedWind</v>
          </cell>
          <cell r="F77" t="str">
            <v>LTRG3</v>
          </cell>
          <cell r="G77">
            <v>43.56</v>
          </cell>
          <cell r="H77">
            <v>42.853846153846156</v>
          </cell>
          <cell r="I77">
            <v>42.14769230769231</v>
          </cell>
          <cell r="J77">
            <v>41.441538461538464</v>
          </cell>
          <cell r="K77">
            <v>40.735384615384618</v>
          </cell>
          <cell r="L77">
            <v>40.029230769230772</v>
          </cell>
          <cell r="M77">
            <v>39.323076923076925</v>
          </cell>
          <cell r="N77">
            <v>38.616923076923079</v>
          </cell>
          <cell r="O77">
            <v>37.910769230769233</v>
          </cell>
          <cell r="P77">
            <v>37.204615384615387</v>
          </cell>
          <cell r="Q77">
            <v>36.498461538461541</v>
          </cell>
          <cell r="R77">
            <v>35.792307692307695</v>
          </cell>
          <cell r="S77">
            <v>35.086153846153849</v>
          </cell>
          <cell r="T77">
            <v>34.380000000000003</v>
          </cell>
          <cell r="U77">
            <v>33.8643</v>
          </cell>
          <cell r="V77">
            <v>33.348599999999998</v>
          </cell>
          <cell r="W77">
            <v>32.832900000000002</v>
          </cell>
          <cell r="X77">
            <v>32.3172</v>
          </cell>
          <cell r="Y77">
            <v>31.801500000000004</v>
          </cell>
          <cell r="Z77">
            <v>31.285800000000002</v>
          </cell>
          <cell r="AA77">
            <v>30.770100000000003</v>
          </cell>
          <cell r="AB77">
            <v>30.254400000000004</v>
          </cell>
          <cell r="AC77">
            <v>29.738700000000001</v>
          </cell>
          <cell r="AD77">
            <v>29.223000000000003</v>
          </cell>
          <cell r="AE77">
            <v>28.707299999999996</v>
          </cell>
          <cell r="AF77">
            <v>28.191600000000001</v>
          </cell>
          <cell r="AG77">
            <v>27.675900000000002</v>
          </cell>
          <cell r="AH77">
            <v>27.160199999999996</v>
          </cell>
          <cell r="AI77">
            <v>26.644500000000001</v>
          </cell>
          <cell r="AJ77">
            <v>26.128800000000002</v>
          </cell>
          <cell r="AK77">
            <v>25.613099999999996</v>
          </cell>
          <cell r="AL77">
            <v>25.0974</v>
          </cell>
          <cell r="AM77">
            <v>24.581699999999998</v>
          </cell>
          <cell r="AN77">
            <v>24.065999999999999</v>
          </cell>
        </row>
        <row r="78">
          <cell r="A78" t="str">
            <v>RM3LaLTRG33</v>
          </cell>
          <cell r="B78" t="str">
            <v>RD</v>
          </cell>
          <cell r="C78" t="str">
            <v>Mid</v>
          </cell>
          <cell r="D78">
            <v>30</v>
          </cell>
          <cell r="E78" t="str">
            <v>LandbasedWind</v>
          </cell>
          <cell r="F78" t="str">
            <v>LTRG3</v>
          </cell>
          <cell r="G78">
            <v>43.56</v>
          </cell>
          <cell r="H78">
            <v>43.205384615384624</v>
          </cell>
          <cell r="I78">
            <v>42.850769230769238</v>
          </cell>
          <cell r="J78">
            <v>42.496153846153852</v>
          </cell>
          <cell r="K78">
            <v>42.141538461538467</v>
          </cell>
          <cell r="L78">
            <v>41.786923076923081</v>
          </cell>
          <cell r="M78">
            <v>41.432307692307695</v>
          </cell>
          <cell r="N78">
            <v>41.07769230769231</v>
          </cell>
          <cell r="O78">
            <v>40.723076923076931</v>
          </cell>
          <cell r="P78">
            <v>40.368461538461538</v>
          </cell>
          <cell r="Q78">
            <v>40.01384615384616</v>
          </cell>
          <cell r="R78">
            <v>39.659230769230774</v>
          </cell>
          <cell r="S78">
            <v>39.304615384615389</v>
          </cell>
          <cell r="T78">
            <v>38.950000000000003</v>
          </cell>
          <cell r="U78">
            <v>38.657875000000004</v>
          </cell>
          <cell r="V78">
            <v>38.365750000000006</v>
          </cell>
          <cell r="W78">
            <v>38.073625000000007</v>
          </cell>
          <cell r="X78">
            <v>37.781500000000008</v>
          </cell>
          <cell r="Y78">
            <v>37.489375000000003</v>
          </cell>
          <cell r="Z78">
            <v>37.197250000000004</v>
          </cell>
          <cell r="AA78">
            <v>36.905124999999998</v>
          </cell>
          <cell r="AB78">
            <v>36.613</v>
          </cell>
          <cell r="AC78">
            <v>36.320875000000001</v>
          </cell>
          <cell r="AD78">
            <v>36.028750000000002</v>
          </cell>
          <cell r="AE78">
            <v>35.736625000000004</v>
          </cell>
          <cell r="AF78">
            <v>35.444500000000005</v>
          </cell>
          <cell r="AG78">
            <v>35.152375000000006</v>
          </cell>
          <cell r="AH78">
            <v>34.860250000000001</v>
          </cell>
          <cell r="AI78">
            <v>34.568124999999995</v>
          </cell>
          <cell r="AJ78">
            <v>34.275999999999996</v>
          </cell>
          <cell r="AK78">
            <v>33.983874999999998</v>
          </cell>
          <cell r="AL78">
            <v>33.691749999999999</v>
          </cell>
          <cell r="AM78">
            <v>33.399625</v>
          </cell>
          <cell r="AN78">
            <v>33.107500000000002</v>
          </cell>
        </row>
        <row r="79">
          <cell r="A79" t="str">
            <v>RC3LaLTRG33</v>
          </cell>
          <cell r="B79" t="str">
            <v>RD</v>
          </cell>
          <cell r="C79" t="str">
            <v>Constant</v>
          </cell>
          <cell r="D79">
            <v>30</v>
          </cell>
          <cell r="E79" t="str">
            <v>LandbasedWind</v>
          </cell>
          <cell r="F79" t="str">
            <v>LTRG3</v>
          </cell>
          <cell r="G79">
            <v>43.56</v>
          </cell>
          <cell r="H79">
            <v>43.56</v>
          </cell>
          <cell r="I79">
            <v>43.56</v>
          </cell>
          <cell r="J79">
            <v>43.56</v>
          </cell>
          <cell r="K79">
            <v>43.56</v>
          </cell>
          <cell r="L79">
            <v>43.56</v>
          </cell>
          <cell r="M79">
            <v>43.56</v>
          </cell>
          <cell r="N79">
            <v>43.56</v>
          </cell>
          <cell r="O79">
            <v>43.56</v>
          </cell>
          <cell r="P79">
            <v>43.56</v>
          </cell>
          <cell r="Q79">
            <v>43.56</v>
          </cell>
          <cell r="R79">
            <v>43.56</v>
          </cell>
          <cell r="S79">
            <v>43.56</v>
          </cell>
          <cell r="T79">
            <v>43.56</v>
          </cell>
          <cell r="U79">
            <v>43.56</v>
          </cell>
          <cell r="V79">
            <v>43.56</v>
          </cell>
          <cell r="W79">
            <v>43.56</v>
          </cell>
          <cell r="X79">
            <v>43.56</v>
          </cell>
          <cell r="Y79">
            <v>43.56</v>
          </cell>
          <cell r="Z79">
            <v>43.56</v>
          </cell>
          <cell r="AA79">
            <v>43.56</v>
          </cell>
          <cell r="AB79">
            <v>43.56</v>
          </cell>
          <cell r="AC79">
            <v>43.56</v>
          </cell>
          <cell r="AD79">
            <v>43.56</v>
          </cell>
          <cell r="AE79">
            <v>43.56</v>
          </cell>
          <cell r="AF79">
            <v>43.56</v>
          </cell>
          <cell r="AG79">
            <v>43.56</v>
          </cell>
          <cell r="AH79">
            <v>43.56</v>
          </cell>
          <cell r="AI79">
            <v>43.56</v>
          </cell>
          <cell r="AJ79">
            <v>43.56</v>
          </cell>
          <cell r="AK79">
            <v>43.56</v>
          </cell>
          <cell r="AL79">
            <v>43.56</v>
          </cell>
          <cell r="AM79">
            <v>43.56</v>
          </cell>
          <cell r="AN79">
            <v>43.56</v>
          </cell>
        </row>
        <row r="80">
          <cell r="A80" t="str">
            <v>RL3LaLTRG44</v>
          </cell>
          <cell r="B80" t="str">
            <v>RD</v>
          </cell>
          <cell r="C80" t="str">
            <v>Low</v>
          </cell>
          <cell r="D80">
            <v>30</v>
          </cell>
          <cell r="E80" t="str">
            <v>LandbasedWind</v>
          </cell>
          <cell r="F80" t="str">
            <v>LTRG4</v>
          </cell>
          <cell r="G80">
            <v>43.56</v>
          </cell>
          <cell r="H80">
            <v>42.853846153846156</v>
          </cell>
          <cell r="I80">
            <v>42.14769230769231</v>
          </cell>
          <cell r="J80">
            <v>41.441538461538464</v>
          </cell>
          <cell r="K80">
            <v>40.735384615384618</v>
          </cell>
          <cell r="L80">
            <v>40.029230769230772</v>
          </cell>
          <cell r="M80">
            <v>39.323076923076925</v>
          </cell>
          <cell r="N80">
            <v>38.616923076923079</v>
          </cell>
          <cell r="O80">
            <v>37.910769230769233</v>
          </cell>
          <cell r="P80">
            <v>37.204615384615387</v>
          </cell>
          <cell r="Q80">
            <v>36.498461538461541</v>
          </cell>
          <cell r="R80">
            <v>35.792307692307695</v>
          </cell>
          <cell r="S80">
            <v>35.086153846153849</v>
          </cell>
          <cell r="T80">
            <v>34.380000000000003</v>
          </cell>
          <cell r="U80">
            <v>33.8643</v>
          </cell>
          <cell r="V80">
            <v>33.348599999999998</v>
          </cell>
          <cell r="W80">
            <v>32.832900000000002</v>
          </cell>
          <cell r="X80">
            <v>32.3172</v>
          </cell>
          <cell r="Y80">
            <v>31.801500000000004</v>
          </cell>
          <cell r="Z80">
            <v>31.285800000000002</v>
          </cell>
          <cell r="AA80">
            <v>30.770100000000003</v>
          </cell>
          <cell r="AB80">
            <v>30.254400000000004</v>
          </cell>
          <cell r="AC80">
            <v>29.738700000000001</v>
          </cell>
          <cell r="AD80">
            <v>29.223000000000003</v>
          </cell>
          <cell r="AE80">
            <v>28.707299999999996</v>
          </cell>
          <cell r="AF80">
            <v>28.191600000000001</v>
          </cell>
          <cell r="AG80">
            <v>27.675900000000002</v>
          </cell>
          <cell r="AH80">
            <v>27.160199999999996</v>
          </cell>
          <cell r="AI80">
            <v>26.644500000000001</v>
          </cell>
          <cell r="AJ80">
            <v>26.128800000000002</v>
          </cell>
          <cell r="AK80">
            <v>25.613099999999996</v>
          </cell>
          <cell r="AL80">
            <v>25.0974</v>
          </cell>
          <cell r="AM80">
            <v>24.581699999999998</v>
          </cell>
          <cell r="AN80">
            <v>24.065999999999999</v>
          </cell>
        </row>
        <row r="81">
          <cell r="A81" t="str">
            <v>RM3LaLTRG44</v>
          </cell>
          <cell r="B81" t="str">
            <v>RD</v>
          </cell>
          <cell r="C81" t="str">
            <v>Mid</v>
          </cell>
          <cell r="D81">
            <v>30</v>
          </cell>
          <cell r="E81" t="str">
            <v>LandbasedWind</v>
          </cell>
          <cell r="F81" t="str">
            <v>LTRG4</v>
          </cell>
          <cell r="G81">
            <v>43.56</v>
          </cell>
          <cell r="H81">
            <v>43.205384615384624</v>
          </cell>
          <cell r="I81">
            <v>42.850769230769238</v>
          </cell>
          <cell r="J81">
            <v>42.496153846153852</v>
          </cell>
          <cell r="K81">
            <v>42.141538461538467</v>
          </cell>
          <cell r="L81">
            <v>41.786923076923081</v>
          </cell>
          <cell r="M81">
            <v>41.432307692307695</v>
          </cell>
          <cell r="N81">
            <v>41.07769230769231</v>
          </cell>
          <cell r="O81">
            <v>40.723076923076931</v>
          </cell>
          <cell r="P81">
            <v>40.368461538461538</v>
          </cell>
          <cell r="Q81">
            <v>40.01384615384616</v>
          </cell>
          <cell r="R81">
            <v>39.659230769230774</v>
          </cell>
          <cell r="S81">
            <v>39.304615384615389</v>
          </cell>
          <cell r="T81">
            <v>38.950000000000003</v>
          </cell>
          <cell r="U81">
            <v>38.657875000000004</v>
          </cell>
          <cell r="V81">
            <v>38.365750000000006</v>
          </cell>
          <cell r="W81">
            <v>38.073625000000007</v>
          </cell>
          <cell r="X81">
            <v>37.781500000000008</v>
          </cell>
          <cell r="Y81">
            <v>37.489375000000003</v>
          </cell>
          <cell r="Z81">
            <v>37.197250000000004</v>
          </cell>
          <cell r="AA81">
            <v>36.905124999999998</v>
          </cell>
          <cell r="AB81">
            <v>36.613</v>
          </cell>
          <cell r="AC81">
            <v>36.320875000000001</v>
          </cell>
          <cell r="AD81">
            <v>36.028750000000002</v>
          </cell>
          <cell r="AE81">
            <v>35.736625000000004</v>
          </cell>
          <cell r="AF81">
            <v>35.444500000000005</v>
          </cell>
          <cell r="AG81">
            <v>35.152375000000006</v>
          </cell>
          <cell r="AH81">
            <v>34.860250000000001</v>
          </cell>
          <cell r="AI81">
            <v>34.568124999999995</v>
          </cell>
          <cell r="AJ81">
            <v>34.275999999999996</v>
          </cell>
          <cell r="AK81">
            <v>33.983874999999998</v>
          </cell>
          <cell r="AL81">
            <v>33.691749999999999</v>
          </cell>
          <cell r="AM81">
            <v>33.399625</v>
          </cell>
          <cell r="AN81">
            <v>33.107500000000002</v>
          </cell>
        </row>
        <row r="82">
          <cell r="A82" t="str">
            <v>RC3LaLTRG44</v>
          </cell>
          <cell r="B82" t="str">
            <v>RD</v>
          </cell>
          <cell r="C82" t="str">
            <v>Constant</v>
          </cell>
          <cell r="D82">
            <v>30</v>
          </cell>
          <cell r="E82" t="str">
            <v>LandbasedWind</v>
          </cell>
          <cell r="F82" t="str">
            <v>LTRG4</v>
          </cell>
          <cell r="G82">
            <v>43.56</v>
          </cell>
          <cell r="H82">
            <v>43.56</v>
          </cell>
          <cell r="I82">
            <v>43.56</v>
          </cell>
          <cell r="J82">
            <v>43.56</v>
          </cell>
          <cell r="K82">
            <v>43.56</v>
          </cell>
          <cell r="L82">
            <v>43.56</v>
          </cell>
          <cell r="M82">
            <v>43.56</v>
          </cell>
          <cell r="N82">
            <v>43.56</v>
          </cell>
          <cell r="O82">
            <v>43.56</v>
          </cell>
          <cell r="P82">
            <v>43.56</v>
          </cell>
          <cell r="Q82">
            <v>43.56</v>
          </cell>
          <cell r="R82">
            <v>43.56</v>
          </cell>
          <cell r="S82">
            <v>43.56</v>
          </cell>
          <cell r="T82">
            <v>43.56</v>
          </cell>
          <cell r="U82">
            <v>43.56</v>
          </cell>
          <cell r="V82">
            <v>43.56</v>
          </cell>
          <cell r="W82">
            <v>43.56</v>
          </cell>
          <cell r="X82">
            <v>43.56</v>
          </cell>
          <cell r="Y82">
            <v>43.56</v>
          </cell>
          <cell r="Z82">
            <v>43.56</v>
          </cell>
          <cell r="AA82">
            <v>43.56</v>
          </cell>
          <cell r="AB82">
            <v>43.56</v>
          </cell>
          <cell r="AC82">
            <v>43.56</v>
          </cell>
          <cell r="AD82">
            <v>43.56</v>
          </cell>
          <cell r="AE82">
            <v>43.56</v>
          </cell>
          <cell r="AF82">
            <v>43.56</v>
          </cell>
          <cell r="AG82">
            <v>43.56</v>
          </cell>
          <cell r="AH82">
            <v>43.56</v>
          </cell>
          <cell r="AI82">
            <v>43.56</v>
          </cell>
          <cell r="AJ82">
            <v>43.56</v>
          </cell>
          <cell r="AK82">
            <v>43.56</v>
          </cell>
          <cell r="AL82">
            <v>43.56</v>
          </cell>
          <cell r="AM82">
            <v>43.56</v>
          </cell>
          <cell r="AN82">
            <v>43.56</v>
          </cell>
        </row>
        <row r="83">
          <cell r="A83" t="str">
            <v>RL3LaLTRG55</v>
          </cell>
          <cell r="B83" t="str">
            <v>RD</v>
          </cell>
          <cell r="C83" t="str">
            <v>Low</v>
          </cell>
          <cell r="D83">
            <v>30</v>
          </cell>
          <cell r="E83" t="str">
            <v>LandbasedWind</v>
          </cell>
          <cell r="F83" t="str">
            <v>LTRG5</v>
          </cell>
          <cell r="G83">
            <v>43.56</v>
          </cell>
          <cell r="H83">
            <v>42.853846153846156</v>
          </cell>
          <cell r="I83">
            <v>42.14769230769231</v>
          </cell>
          <cell r="J83">
            <v>41.441538461538464</v>
          </cell>
          <cell r="K83">
            <v>40.735384615384618</v>
          </cell>
          <cell r="L83">
            <v>40.029230769230772</v>
          </cell>
          <cell r="M83">
            <v>39.323076923076925</v>
          </cell>
          <cell r="N83">
            <v>38.616923076923079</v>
          </cell>
          <cell r="O83">
            <v>37.910769230769233</v>
          </cell>
          <cell r="P83">
            <v>37.204615384615387</v>
          </cell>
          <cell r="Q83">
            <v>36.498461538461541</v>
          </cell>
          <cell r="R83">
            <v>35.792307692307695</v>
          </cell>
          <cell r="S83">
            <v>35.086153846153849</v>
          </cell>
          <cell r="T83">
            <v>34.380000000000003</v>
          </cell>
          <cell r="U83">
            <v>33.8643</v>
          </cell>
          <cell r="V83">
            <v>33.348599999999998</v>
          </cell>
          <cell r="W83">
            <v>32.832900000000002</v>
          </cell>
          <cell r="X83">
            <v>32.3172</v>
          </cell>
          <cell r="Y83">
            <v>31.801500000000004</v>
          </cell>
          <cell r="Z83">
            <v>31.285800000000002</v>
          </cell>
          <cell r="AA83">
            <v>30.770100000000003</v>
          </cell>
          <cell r="AB83">
            <v>30.254400000000004</v>
          </cell>
          <cell r="AC83">
            <v>29.738700000000001</v>
          </cell>
          <cell r="AD83">
            <v>29.223000000000003</v>
          </cell>
          <cell r="AE83">
            <v>28.707299999999996</v>
          </cell>
          <cell r="AF83">
            <v>28.191600000000001</v>
          </cell>
          <cell r="AG83">
            <v>27.675900000000002</v>
          </cell>
          <cell r="AH83">
            <v>27.160199999999996</v>
          </cell>
          <cell r="AI83">
            <v>26.644500000000001</v>
          </cell>
          <cell r="AJ83">
            <v>26.128800000000002</v>
          </cell>
          <cell r="AK83">
            <v>25.613099999999996</v>
          </cell>
          <cell r="AL83">
            <v>25.0974</v>
          </cell>
          <cell r="AM83">
            <v>24.581699999999998</v>
          </cell>
          <cell r="AN83">
            <v>24.065999999999999</v>
          </cell>
        </row>
        <row r="84">
          <cell r="A84" t="str">
            <v>RM3LaLTRG55</v>
          </cell>
          <cell r="B84" t="str">
            <v>RD</v>
          </cell>
          <cell r="C84" t="str">
            <v>Mid</v>
          </cell>
          <cell r="D84">
            <v>30</v>
          </cell>
          <cell r="E84" t="str">
            <v>LandbasedWind</v>
          </cell>
          <cell r="F84" t="str">
            <v>LTRG5</v>
          </cell>
          <cell r="G84">
            <v>43.56</v>
          </cell>
          <cell r="H84">
            <v>43.205384615384624</v>
          </cell>
          <cell r="I84">
            <v>42.850769230769238</v>
          </cell>
          <cell r="J84">
            <v>42.496153846153852</v>
          </cell>
          <cell r="K84">
            <v>42.141538461538467</v>
          </cell>
          <cell r="L84">
            <v>41.786923076923081</v>
          </cell>
          <cell r="M84">
            <v>41.432307692307695</v>
          </cell>
          <cell r="N84">
            <v>41.07769230769231</v>
          </cell>
          <cell r="O84">
            <v>40.723076923076931</v>
          </cell>
          <cell r="P84">
            <v>40.368461538461538</v>
          </cell>
          <cell r="Q84">
            <v>40.01384615384616</v>
          </cell>
          <cell r="R84">
            <v>39.659230769230774</v>
          </cell>
          <cell r="S84">
            <v>39.304615384615389</v>
          </cell>
          <cell r="T84">
            <v>38.950000000000003</v>
          </cell>
          <cell r="U84">
            <v>38.657875000000004</v>
          </cell>
          <cell r="V84">
            <v>38.365750000000006</v>
          </cell>
          <cell r="W84">
            <v>38.073625000000007</v>
          </cell>
          <cell r="X84">
            <v>37.781500000000008</v>
          </cell>
          <cell r="Y84">
            <v>37.489375000000003</v>
          </cell>
          <cell r="Z84">
            <v>37.197250000000004</v>
          </cell>
          <cell r="AA84">
            <v>36.905124999999998</v>
          </cell>
          <cell r="AB84">
            <v>36.613</v>
          </cell>
          <cell r="AC84">
            <v>36.320875000000001</v>
          </cell>
          <cell r="AD84">
            <v>36.028750000000002</v>
          </cell>
          <cell r="AE84">
            <v>35.736625000000004</v>
          </cell>
          <cell r="AF84">
            <v>35.444500000000005</v>
          </cell>
          <cell r="AG84">
            <v>35.152375000000006</v>
          </cell>
          <cell r="AH84">
            <v>34.860250000000001</v>
          </cell>
          <cell r="AI84">
            <v>34.568124999999995</v>
          </cell>
          <cell r="AJ84">
            <v>34.275999999999996</v>
          </cell>
          <cell r="AK84">
            <v>33.983874999999998</v>
          </cell>
          <cell r="AL84">
            <v>33.691749999999999</v>
          </cell>
          <cell r="AM84">
            <v>33.399625</v>
          </cell>
          <cell r="AN84">
            <v>33.107500000000002</v>
          </cell>
        </row>
        <row r="85">
          <cell r="A85" t="str">
            <v>RC3LaLTRG55</v>
          </cell>
          <cell r="B85" t="str">
            <v>RD</v>
          </cell>
          <cell r="C85" t="str">
            <v>Constant</v>
          </cell>
          <cell r="D85">
            <v>30</v>
          </cell>
          <cell r="E85" t="str">
            <v>LandbasedWind</v>
          </cell>
          <cell r="F85" t="str">
            <v>LTRG5</v>
          </cell>
          <cell r="G85">
            <v>43.56</v>
          </cell>
          <cell r="H85">
            <v>43.56</v>
          </cell>
          <cell r="I85">
            <v>43.56</v>
          </cell>
          <cell r="J85">
            <v>43.56</v>
          </cell>
          <cell r="K85">
            <v>43.56</v>
          </cell>
          <cell r="L85">
            <v>43.56</v>
          </cell>
          <cell r="M85">
            <v>43.56</v>
          </cell>
          <cell r="N85">
            <v>43.56</v>
          </cell>
          <cell r="O85">
            <v>43.56</v>
          </cell>
          <cell r="P85">
            <v>43.56</v>
          </cell>
          <cell r="Q85">
            <v>43.56</v>
          </cell>
          <cell r="R85">
            <v>43.56</v>
          </cell>
          <cell r="S85">
            <v>43.56</v>
          </cell>
          <cell r="T85">
            <v>43.56</v>
          </cell>
          <cell r="U85">
            <v>43.56</v>
          </cell>
          <cell r="V85">
            <v>43.56</v>
          </cell>
          <cell r="W85">
            <v>43.56</v>
          </cell>
          <cell r="X85">
            <v>43.56</v>
          </cell>
          <cell r="Y85">
            <v>43.56</v>
          </cell>
          <cell r="Z85">
            <v>43.56</v>
          </cell>
          <cell r="AA85">
            <v>43.56</v>
          </cell>
          <cell r="AB85">
            <v>43.56</v>
          </cell>
          <cell r="AC85">
            <v>43.56</v>
          </cell>
          <cell r="AD85">
            <v>43.56</v>
          </cell>
          <cell r="AE85">
            <v>43.56</v>
          </cell>
          <cell r="AF85">
            <v>43.56</v>
          </cell>
          <cell r="AG85">
            <v>43.56</v>
          </cell>
          <cell r="AH85">
            <v>43.56</v>
          </cell>
          <cell r="AI85">
            <v>43.56</v>
          </cell>
          <cell r="AJ85">
            <v>43.56</v>
          </cell>
          <cell r="AK85">
            <v>43.56</v>
          </cell>
          <cell r="AL85">
            <v>43.56</v>
          </cell>
          <cell r="AM85">
            <v>43.56</v>
          </cell>
          <cell r="AN85">
            <v>43.56</v>
          </cell>
        </row>
        <row r="86">
          <cell r="A86" t="str">
            <v>RL3LaLTRG66</v>
          </cell>
          <cell r="B86" t="str">
            <v>RD</v>
          </cell>
          <cell r="C86" t="str">
            <v>Low</v>
          </cell>
          <cell r="D86">
            <v>30</v>
          </cell>
          <cell r="E86" t="str">
            <v>LandbasedWind</v>
          </cell>
          <cell r="F86" t="str">
            <v>LTRG6</v>
          </cell>
          <cell r="G86">
            <v>43.56</v>
          </cell>
          <cell r="H86">
            <v>42.853846153846156</v>
          </cell>
          <cell r="I86">
            <v>42.14769230769231</v>
          </cell>
          <cell r="J86">
            <v>41.441538461538464</v>
          </cell>
          <cell r="K86">
            <v>40.735384615384618</v>
          </cell>
          <cell r="L86">
            <v>40.029230769230772</v>
          </cell>
          <cell r="M86">
            <v>39.323076923076925</v>
          </cell>
          <cell r="N86">
            <v>38.616923076923079</v>
          </cell>
          <cell r="O86">
            <v>37.910769230769233</v>
          </cell>
          <cell r="P86">
            <v>37.204615384615387</v>
          </cell>
          <cell r="Q86">
            <v>36.498461538461541</v>
          </cell>
          <cell r="R86">
            <v>35.792307692307695</v>
          </cell>
          <cell r="S86">
            <v>35.086153846153849</v>
          </cell>
          <cell r="T86">
            <v>34.380000000000003</v>
          </cell>
          <cell r="U86">
            <v>33.8643</v>
          </cell>
          <cell r="V86">
            <v>33.348599999999998</v>
          </cell>
          <cell r="W86">
            <v>32.832900000000002</v>
          </cell>
          <cell r="X86">
            <v>32.3172</v>
          </cell>
          <cell r="Y86">
            <v>31.801500000000004</v>
          </cell>
          <cell r="Z86">
            <v>31.285800000000002</v>
          </cell>
          <cell r="AA86">
            <v>30.770100000000003</v>
          </cell>
          <cell r="AB86">
            <v>30.254400000000004</v>
          </cell>
          <cell r="AC86">
            <v>29.738700000000001</v>
          </cell>
          <cell r="AD86">
            <v>29.223000000000003</v>
          </cell>
          <cell r="AE86">
            <v>28.707299999999996</v>
          </cell>
          <cell r="AF86">
            <v>28.191600000000001</v>
          </cell>
          <cell r="AG86">
            <v>27.675900000000002</v>
          </cell>
          <cell r="AH86">
            <v>27.160199999999996</v>
          </cell>
          <cell r="AI86">
            <v>26.644500000000001</v>
          </cell>
          <cell r="AJ86">
            <v>26.128800000000002</v>
          </cell>
          <cell r="AK86">
            <v>25.613099999999996</v>
          </cell>
          <cell r="AL86">
            <v>25.0974</v>
          </cell>
          <cell r="AM86">
            <v>24.581699999999998</v>
          </cell>
          <cell r="AN86">
            <v>24.065999999999999</v>
          </cell>
        </row>
        <row r="87">
          <cell r="A87" t="str">
            <v>RM3LaLTRG66</v>
          </cell>
          <cell r="B87" t="str">
            <v>RD</v>
          </cell>
          <cell r="C87" t="str">
            <v>Mid</v>
          </cell>
          <cell r="D87">
            <v>30</v>
          </cell>
          <cell r="E87" t="str">
            <v>LandbasedWind</v>
          </cell>
          <cell r="F87" t="str">
            <v>LTRG6</v>
          </cell>
          <cell r="G87">
            <v>43.56</v>
          </cell>
          <cell r="H87">
            <v>43.205384615384624</v>
          </cell>
          <cell r="I87">
            <v>42.850769230769238</v>
          </cell>
          <cell r="J87">
            <v>42.496153846153852</v>
          </cell>
          <cell r="K87">
            <v>42.141538461538467</v>
          </cell>
          <cell r="L87">
            <v>41.786923076923081</v>
          </cell>
          <cell r="M87">
            <v>41.432307692307695</v>
          </cell>
          <cell r="N87">
            <v>41.07769230769231</v>
          </cell>
          <cell r="O87">
            <v>40.723076923076931</v>
          </cell>
          <cell r="P87">
            <v>40.368461538461538</v>
          </cell>
          <cell r="Q87">
            <v>40.01384615384616</v>
          </cell>
          <cell r="R87">
            <v>39.659230769230774</v>
          </cell>
          <cell r="S87">
            <v>39.304615384615389</v>
          </cell>
          <cell r="T87">
            <v>38.950000000000003</v>
          </cell>
          <cell r="U87">
            <v>38.657875000000004</v>
          </cell>
          <cell r="V87">
            <v>38.365750000000006</v>
          </cell>
          <cell r="W87">
            <v>38.073625000000007</v>
          </cell>
          <cell r="X87">
            <v>37.781500000000008</v>
          </cell>
          <cell r="Y87">
            <v>37.489375000000003</v>
          </cell>
          <cell r="Z87">
            <v>37.197250000000004</v>
          </cell>
          <cell r="AA87">
            <v>36.905124999999998</v>
          </cell>
          <cell r="AB87">
            <v>36.613</v>
          </cell>
          <cell r="AC87">
            <v>36.320875000000001</v>
          </cell>
          <cell r="AD87">
            <v>36.028750000000002</v>
          </cell>
          <cell r="AE87">
            <v>35.736625000000004</v>
          </cell>
          <cell r="AF87">
            <v>35.444500000000005</v>
          </cell>
          <cell r="AG87">
            <v>35.152375000000006</v>
          </cell>
          <cell r="AH87">
            <v>34.860250000000001</v>
          </cell>
          <cell r="AI87">
            <v>34.568124999999995</v>
          </cell>
          <cell r="AJ87">
            <v>34.275999999999996</v>
          </cell>
          <cell r="AK87">
            <v>33.983874999999998</v>
          </cell>
          <cell r="AL87">
            <v>33.691749999999999</v>
          </cell>
          <cell r="AM87">
            <v>33.399625</v>
          </cell>
          <cell r="AN87">
            <v>33.107500000000002</v>
          </cell>
        </row>
        <row r="88">
          <cell r="A88" t="str">
            <v>RC3LaLTRG66</v>
          </cell>
          <cell r="B88" t="str">
            <v>RD</v>
          </cell>
          <cell r="C88" t="str">
            <v>Constant</v>
          </cell>
          <cell r="D88">
            <v>30</v>
          </cell>
          <cell r="E88" t="str">
            <v>LandbasedWind</v>
          </cell>
          <cell r="F88" t="str">
            <v>LTRG6</v>
          </cell>
          <cell r="G88">
            <v>43.56</v>
          </cell>
          <cell r="H88">
            <v>43.56</v>
          </cell>
          <cell r="I88">
            <v>43.56</v>
          </cell>
          <cell r="J88">
            <v>43.56</v>
          </cell>
          <cell r="K88">
            <v>43.56</v>
          </cell>
          <cell r="L88">
            <v>43.56</v>
          </cell>
          <cell r="M88">
            <v>43.56</v>
          </cell>
          <cell r="N88">
            <v>43.56</v>
          </cell>
          <cell r="O88">
            <v>43.56</v>
          </cell>
          <cell r="P88">
            <v>43.56</v>
          </cell>
          <cell r="Q88">
            <v>43.56</v>
          </cell>
          <cell r="R88">
            <v>43.56</v>
          </cell>
          <cell r="S88">
            <v>43.56</v>
          </cell>
          <cell r="T88">
            <v>43.56</v>
          </cell>
          <cell r="U88">
            <v>43.56</v>
          </cell>
          <cell r="V88">
            <v>43.56</v>
          </cell>
          <cell r="W88">
            <v>43.56</v>
          </cell>
          <cell r="X88">
            <v>43.56</v>
          </cell>
          <cell r="Y88">
            <v>43.56</v>
          </cell>
          <cell r="Z88">
            <v>43.56</v>
          </cell>
          <cell r="AA88">
            <v>43.56</v>
          </cell>
          <cell r="AB88">
            <v>43.56</v>
          </cell>
          <cell r="AC88">
            <v>43.56</v>
          </cell>
          <cell r="AD88">
            <v>43.56</v>
          </cell>
          <cell r="AE88">
            <v>43.56</v>
          </cell>
          <cell r="AF88">
            <v>43.56</v>
          </cell>
          <cell r="AG88">
            <v>43.56</v>
          </cell>
          <cell r="AH88">
            <v>43.56</v>
          </cell>
          <cell r="AI88">
            <v>43.56</v>
          </cell>
          <cell r="AJ88">
            <v>43.56</v>
          </cell>
          <cell r="AK88">
            <v>43.56</v>
          </cell>
          <cell r="AL88">
            <v>43.56</v>
          </cell>
          <cell r="AM88">
            <v>43.56</v>
          </cell>
          <cell r="AN88">
            <v>43.56</v>
          </cell>
        </row>
        <row r="89">
          <cell r="A89" t="str">
            <v>RL3LaLTRG77</v>
          </cell>
          <cell r="B89" t="str">
            <v>RD</v>
          </cell>
          <cell r="C89" t="str">
            <v>Low</v>
          </cell>
          <cell r="D89">
            <v>30</v>
          </cell>
          <cell r="E89" t="str">
            <v>LandbasedWind</v>
          </cell>
          <cell r="F89" t="str">
            <v>LTRG7</v>
          </cell>
          <cell r="G89">
            <v>43.56</v>
          </cell>
          <cell r="H89">
            <v>42.853846153846156</v>
          </cell>
          <cell r="I89">
            <v>42.14769230769231</v>
          </cell>
          <cell r="J89">
            <v>41.441538461538464</v>
          </cell>
          <cell r="K89">
            <v>40.735384615384618</v>
          </cell>
          <cell r="L89">
            <v>40.029230769230772</v>
          </cell>
          <cell r="M89">
            <v>39.323076923076925</v>
          </cell>
          <cell r="N89">
            <v>38.616923076923079</v>
          </cell>
          <cell r="O89">
            <v>37.910769230769233</v>
          </cell>
          <cell r="P89">
            <v>37.204615384615387</v>
          </cell>
          <cell r="Q89">
            <v>36.498461538461541</v>
          </cell>
          <cell r="R89">
            <v>35.792307692307695</v>
          </cell>
          <cell r="S89">
            <v>35.086153846153849</v>
          </cell>
          <cell r="T89">
            <v>34.380000000000003</v>
          </cell>
          <cell r="U89">
            <v>33.8643</v>
          </cell>
          <cell r="V89">
            <v>33.348599999999998</v>
          </cell>
          <cell r="W89">
            <v>32.832900000000002</v>
          </cell>
          <cell r="X89">
            <v>32.3172</v>
          </cell>
          <cell r="Y89">
            <v>31.801500000000004</v>
          </cell>
          <cell r="Z89">
            <v>31.285800000000002</v>
          </cell>
          <cell r="AA89">
            <v>30.770100000000003</v>
          </cell>
          <cell r="AB89">
            <v>30.254400000000004</v>
          </cell>
          <cell r="AC89">
            <v>29.738700000000001</v>
          </cell>
          <cell r="AD89">
            <v>29.223000000000003</v>
          </cell>
          <cell r="AE89">
            <v>28.707299999999996</v>
          </cell>
          <cell r="AF89">
            <v>28.191600000000001</v>
          </cell>
          <cell r="AG89">
            <v>27.675900000000002</v>
          </cell>
          <cell r="AH89">
            <v>27.160199999999996</v>
          </cell>
          <cell r="AI89">
            <v>26.644500000000001</v>
          </cell>
          <cell r="AJ89">
            <v>26.128800000000002</v>
          </cell>
          <cell r="AK89">
            <v>25.613099999999996</v>
          </cell>
          <cell r="AL89">
            <v>25.0974</v>
          </cell>
          <cell r="AM89">
            <v>24.581699999999998</v>
          </cell>
          <cell r="AN89">
            <v>24.065999999999999</v>
          </cell>
        </row>
        <row r="90">
          <cell r="A90" t="str">
            <v>RM3LaLTRG77</v>
          </cell>
          <cell r="B90" t="str">
            <v>RD</v>
          </cell>
          <cell r="C90" t="str">
            <v>Mid</v>
          </cell>
          <cell r="D90">
            <v>30</v>
          </cell>
          <cell r="E90" t="str">
            <v>LandbasedWind</v>
          </cell>
          <cell r="F90" t="str">
            <v>LTRG7</v>
          </cell>
          <cell r="G90">
            <v>43.56</v>
          </cell>
          <cell r="H90">
            <v>43.205384615384624</v>
          </cell>
          <cell r="I90">
            <v>42.850769230769238</v>
          </cell>
          <cell r="J90">
            <v>42.496153846153852</v>
          </cell>
          <cell r="K90">
            <v>42.141538461538467</v>
          </cell>
          <cell r="L90">
            <v>41.786923076923081</v>
          </cell>
          <cell r="M90">
            <v>41.432307692307695</v>
          </cell>
          <cell r="N90">
            <v>41.07769230769231</v>
          </cell>
          <cell r="O90">
            <v>40.723076923076931</v>
          </cell>
          <cell r="P90">
            <v>40.368461538461538</v>
          </cell>
          <cell r="Q90">
            <v>40.01384615384616</v>
          </cell>
          <cell r="R90">
            <v>39.659230769230774</v>
          </cell>
          <cell r="S90">
            <v>39.304615384615389</v>
          </cell>
          <cell r="T90">
            <v>38.950000000000003</v>
          </cell>
          <cell r="U90">
            <v>38.657875000000004</v>
          </cell>
          <cell r="V90">
            <v>38.365750000000006</v>
          </cell>
          <cell r="W90">
            <v>38.073625000000007</v>
          </cell>
          <cell r="X90">
            <v>37.781500000000008</v>
          </cell>
          <cell r="Y90">
            <v>37.489375000000003</v>
          </cell>
          <cell r="Z90">
            <v>37.197250000000004</v>
          </cell>
          <cell r="AA90">
            <v>36.905124999999998</v>
          </cell>
          <cell r="AB90">
            <v>36.613</v>
          </cell>
          <cell r="AC90">
            <v>36.320875000000001</v>
          </cell>
          <cell r="AD90">
            <v>36.028750000000002</v>
          </cell>
          <cell r="AE90">
            <v>35.736625000000004</v>
          </cell>
          <cell r="AF90">
            <v>35.444500000000005</v>
          </cell>
          <cell r="AG90">
            <v>35.152375000000006</v>
          </cell>
          <cell r="AH90">
            <v>34.860250000000001</v>
          </cell>
          <cell r="AI90">
            <v>34.568124999999995</v>
          </cell>
          <cell r="AJ90">
            <v>34.275999999999996</v>
          </cell>
          <cell r="AK90">
            <v>33.983874999999998</v>
          </cell>
          <cell r="AL90">
            <v>33.691749999999999</v>
          </cell>
          <cell r="AM90">
            <v>33.399625</v>
          </cell>
          <cell r="AN90">
            <v>33.107500000000002</v>
          </cell>
        </row>
        <row r="91">
          <cell r="A91" t="str">
            <v>RC3LaLTRG77</v>
          </cell>
          <cell r="B91" t="str">
            <v>RD</v>
          </cell>
          <cell r="C91" t="str">
            <v>Constant</v>
          </cell>
          <cell r="D91">
            <v>30</v>
          </cell>
          <cell r="E91" t="str">
            <v>LandbasedWind</v>
          </cell>
          <cell r="F91" t="str">
            <v>LTRG7</v>
          </cell>
          <cell r="G91">
            <v>43.56</v>
          </cell>
          <cell r="H91">
            <v>43.56</v>
          </cell>
          <cell r="I91">
            <v>43.56</v>
          </cell>
          <cell r="J91">
            <v>43.56</v>
          </cell>
          <cell r="K91">
            <v>43.56</v>
          </cell>
          <cell r="L91">
            <v>43.56</v>
          </cell>
          <cell r="M91">
            <v>43.56</v>
          </cell>
          <cell r="N91">
            <v>43.56</v>
          </cell>
          <cell r="O91">
            <v>43.56</v>
          </cell>
          <cell r="P91">
            <v>43.56</v>
          </cell>
          <cell r="Q91">
            <v>43.56</v>
          </cell>
          <cell r="R91">
            <v>43.56</v>
          </cell>
          <cell r="S91">
            <v>43.56</v>
          </cell>
          <cell r="T91">
            <v>43.56</v>
          </cell>
          <cell r="U91">
            <v>43.56</v>
          </cell>
          <cell r="V91">
            <v>43.56</v>
          </cell>
          <cell r="W91">
            <v>43.56</v>
          </cell>
          <cell r="X91">
            <v>43.56</v>
          </cell>
          <cell r="Y91">
            <v>43.56</v>
          </cell>
          <cell r="Z91">
            <v>43.56</v>
          </cell>
          <cell r="AA91">
            <v>43.56</v>
          </cell>
          <cell r="AB91">
            <v>43.56</v>
          </cell>
          <cell r="AC91">
            <v>43.56</v>
          </cell>
          <cell r="AD91">
            <v>43.56</v>
          </cell>
          <cell r="AE91">
            <v>43.56</v>
          </cell>
          <cell r="AF91">
            <v>43.56</v>
          </cell>
          <cell r="AG91">
            <v>43.56</v>
          </cell>
          <cell r="AH91">
            <v>43.56</v>
          </cell>
          <cell r="AI91">
            <v>43.56</v>
          </cell>
          <cell r="AJ91">
            <v>43.56</v>
          </cell>
          <cell r="AK91">
            <v>43.56</v>
          </cell>
          <cell r="AL91">
            <v>43.56</v>
          </cell>
          <cell r="AM91">
            <v>43.56</v>
          </cell>
          <cell r="AN91">
            <v>43.56</v>
          </cell>
        </row>
        <row r="92">
          <cell r="A92" t="str">
            <v>RL3LaLTRG88</v>
          </cell>
          <cell r="B92" t="str">
            <v>RD</v>
          </cell>
          <cell r="C92" t="str">
            <v>Low</v>
          </cell>
          <cell r="D92">
            <v>30</v>
          </cell>
          <cell r="E92" t="str">
            <v>LandbasedWind</v>
          </cell>
          <cell r="F92" t="str">
            <v>LTRG8</v>
          </cell>
          <cell r="G92">
            <v>43.56</v>
          </cell>
          <cell r="H92">
            <v>42.853846153846156</v>
          </cell>
          <cell r="I92">
            <v>42.14769230769231</v>
          </cell>
          <cell r="J92">
            <v>41.441538461538464</v>
          </cell>
          <cell r="K92">
            <v>40.735384615384618</v>
          </cell>
          <cell r="L92">
            <v>40.029230769230772</v>
          </cell>
          <cell r="M92">
            <v>39.323076923076925</v>
          </cell>
          <cell r="N92">
            <v>38.616923076923079</v>
          </cell>
          <cell r="O92">
            <v>37.910769230769233</v>
          </cell>
          <cell r="P92">
            <v>37.204615384615387</v>
          </cell>
          <cell r="Q92">
            <v>36.498461538461541</v>
          </cell>
          <cell r="R92">
            <v>35.792307692307695</v>
          </cell>
          <cell r="S92">
            <v>35.086153846153849</v>
          </cell>
          <cell r="T92">
            <v>34.380000000000003</v>
          </cell>
          <cell r="U92">
            <v>33.8643</v>
          </cell>
          <cell r="V92">
            <v>33.348599999999998</v>
          </cell>
          <cell r="W92">
            <v>32.832900000000002</v>
          </cell>
          <cell r="X92">
            <v>32.3172</v>
          </cell>
          <cell r="Y92">
            <v>31.801500000000004</v>
          </cell>
          <cell r="Z92">
            <v>31.285800000000002</v>
          </cell>
          <cell r="AA92">
            <v>30.770100000000003</v>
          </cell>
          <cell r="AB92">
            <v>30.254400000000004</v>
          </cell>
          <cell r="AC92">
            <v>29.738700000000001</v>
          </cell>
          <cell r="AD92">
            <v>29.223000000000003</v>
          </cell>
          <cell r="AE92">
            <v>28.707299999999996</v>
          </cell>
          <cell r="AF92">
            <v>28.191600000000001</v>
          </cell>
          <cell r="AG92">
            <v>27.675900000000002</v>
          </cell>
          <cell r="AH92">
            <v>27.160199999999996</v>
          </cell>
          <cell r="AI92">
            <v>26.644500000000001</v>
          </cell>
          <cell r="AJ92">
            <v>26.128800000000002</v>
          </cell>
          <cell r="AK92">
            <v>25.613099999999996</v>
          </cell>
          <cell r="AL92">
            <v>25.0974</v>
          </cell>
          <cell r="AM92">
            <v>24.581699999999998</v>
          </cell>
          <cell r="AN92">
            <v>24.065999999999999</v>
          </cell>
        </row>
        <row r="93">
          <cell r="A93" t="str">
            <v>RM3LaLTRG88</v>
          </cell>
          <cell r="B93" t="str">
            <v>RD</v>
          </cell>
          <cell r="C93" t="str">
            <v>Mid</v>
          </cell>
          <cell r="D93">
            <v>30</v>
          </cell>
          <cell r="E93" t="str">
            <v>LandbasedWind</v>
          </cell>
          <cell r="F93" t="str">
            <v>LTRG8</v>
          </cell>
          <cell r="G93">
            <v>43.56</v>
          </cell>
          <cell r="H93">
            <v>43.205384615384624</v>
          </cell>
          <cell r="I93">
            <v>42.850769230769238</v>
          </cell>
          <cell r="J93">
            <v>42.496153846153852</v>
          </cell>
          <cell r="K93">
            <v>42.141538461538467</v>
          </cell>
          <cell r="L93">
            <v>41.786923076923081</v>
          </cell>
          <cell r="M93">
            <v>41.432307692307695</v>
          </cell>
          <cell r="N93">
            <v>41.07769230769231</v>
          </cell>
          <cell r="O93">
            <v>40.723076923076931</v>
          </cell>
          <cell r="P93">
            <v>40.368461538461538</v>
          </cell>
          <cell r="Q93">
            <v>40.01384615384616</v>
          </cell>
          <cell r="R93">
            <v>39.659230769230774</v>
          </cell>
          <cell r="S93">
            <v>39.304615384615389</v>
          </cell>
          <cell r="T93">
            <v>38.950000000000003</v>
          </cell>
          <cell r="U93">
            <v>38.657875000000004</v>
          </cell>
          <cell r="V93">
            <v>38.365750000000006</v>
          </cell>
          <cell r="W93">
            <v>38.073625000000007</v>
          </cell>
          <cell r="X93">
            <v>37.781500000000008</v>
          </cell>
          <cell r="Y93">
            <v>37.489375000000003</v>
          </cell>
          <cell r="Z93">
            <v>37.197250000000004</v>
          </cell>
          <cell r="AA93">
            <v>36.905124999999998</v>
          </cell>
          <cell r="AB93">
            <v>36.613</v>
          </cell>
          <cell r="AC93">
            <v>36.320875000000001</v>
          </cell>
          <cell r="AD93">
            <v>36.028750000000002</v>
          </cell>
          <cell r="AE93">
            <v>35.736625000000004</v>
          </cell>
          <cell r="AF93">
            <v>35.444500000000005</v>
          </cell>
          <cell r="AG93">
            <v>35.152375000000006</v>
          </cell>
          <cell r="AH93">
            <v>34.860250000000001</v>
          </cell>
          <cell r="AI93">
            <v>34.568124999999995</v>
          </cell>
          <cell r="AJ93">
            <v>34.275999999999996</v>
          </cell>
          <cell r="AK93">
            <v>33.983874999999998</v>
          </cell>
          <cell r="AL93">
            <v>33.691749999999999</v>
          </cell>
          <cell r="AM93">
            <v>33.399625</v>
          </cell>
          <cell r="AN93">
            <v>33.107500000000002</v>
          </cell>
        </row>
        <row r="94">
          <cell r="A94" t="str">
            <v>RC3LaLTRG88</v>
          </cell>
          <cell r="B94" t="str">
            <v>RD</v>
          </cell>
          <cell r="C94" t="str">
            <v>Constant</v>
          </cell>
          <cell r="D94">
            <v>30</v>
          </cell>
          <cell r="E94" t="str">
            <v>LandbasedWind</v>
          </cell>
          <cell r="F94" t="str">
            <v>LTRG8</v>
          </cell>
          <cell r="G94">
            <v>43.56</v>
          </cell>
          <cell r="H94">
            <v>43.56</v>
          </cell>
          <cell r="I94">
            <v>43.56</v>
          </cell>
          <cell r="J94">
            <v>43.56</v>
          </cell>
          <cell r="K94">
            <v>43.56</v>
          </cell>
          <cell r="L94">
            <v>43.56</v>
          </cell>
          <cell r="M94">
            <v>43.56</v>
          </cell>
          <cell r="N94">
            <v>43.56</v>
          </cell>
          <cell r="O94">
            <v>43.56</v>
          </cell>
          <cell r="P94">
            <v>43.56</v>
          </cell>
          <cell r="Q94">
            <v>43.56</v>
          </cell>
          <cell r="R94">
            <v>43.56</v>
          </cell>
          <cell r="S94">
            <v>43.56</v>
          </cell>
          <cell r="T94">
            <v>43.56</v>
          </cell>
          <cell r="U94">
            <v>43.56</v>
          </cell>
          <cell r="V94">
            <v>43.56</v>
          </cell>
          <cell r="W94">
            <v>43.56</v>
          </cell>
          <cell r="X94">
            <v>43.56</v>
          </cell>
          <cell r="Y94">
            <v>43.56</v>
          </cell>
          <cell r="Z94">
            <v>43.56</v>
          </cell>
          <cell r="AA94">
            <v>43.56</v>
          </cell>
          <cell r="AB94">
            <v>43.56</v>
          </cell>
          <cell r="AC94">
            <v>43.56</v>
          </cell>
          <cell r="AD94">
            <v>43.56</v>
          </cell>
          <cell r="AE94">
            <v>43.56</v>
          </cell>
          <cell r="AF94">
            <v>43.56</v>
          </cell>
          <cell r="AG94">
            <v>43.56</v>
          </cell>
          <cell r="AH94">
            <v>43.56</v>
          </cell>
          <cell r="AI94">
            <v>43.56</v>
          </cell>
          <cell r="AJ94">
            <v>43.56</v>
          </cell>
          <cell r="AK94">
            <v>43.56</v>
          </cell>
          <cell r="AL94">
            <v>43.56</v>
          </cell>
          <cell r="AM94">
            <v>43.56</v>
          </cell>
          <cell r="AN94">
            <v>43.56</v>
          </cell>
        </row>
        <row r="95">
          <cell r="A95" t="str">
            <v>RL3LaLTRG99</v>
          </cell>
          <cell r="B95" t="str">
            <v>RD</v>
          </cell>
          <cell r="C95" t="str">
            <v>Low</v>
          </cell>
          <cell r="D95">
            <v>30</v>
          </cell>
          <cell r="E95" t="str">
            <v>LandbasedWind</v>
          </cell>
          <cell r="F95" t="str">
            <v>LTRG9</v>
          </cell>
          <cell r="G95">
            <v>43.56</v>
          </cell>
          <cell r="H95">
            <v>42.853846153846156</v>
          </cell>
          <cell r="I95">
            <v>42.14769230769231</v>
          </cell>
          <cell r="J95">
            <v>41.441538461538464</v>
          </cell>
          <cell r="K95">
            <v>40.735384615384618</v>
          </cell>
          <cell r="L95">
            <v>40.029230769230772</v>
          </cell>
          <cell r="M95">
            <v>39.323076923076925</v>
          </cell>
          <cell r="N95">
            <v>38.616923076923079</v>
          </cell>
          <cell r="O95">
            <v>37.910769230769233</v>
          </cell>
          <cell r="P95">
            <v>37.204615384615387</v>
          </cell>
          <cell r="Q95">
            <v>36.498461538461541</v>
          </cell>
          <cell r="R95">
            <v>35.792307692307695</v>
          </cell>
          <cell r="S95">
            <v>35.086153846153849</v>
          </cell>
          <cell r="T95">
            <v>34.380000000000003</v>
          </cell>
          <cell r="U95">
            <v>33.8643</v>
          </cell>
          <cell r="V95">
            <v>33.348599999999998</v>
          </cell>
          <cell r="W95">
            <v>32.832900000000002</v>
          </cell>
          <cell r="X95">
            <v>32.3172</v>
          </cell>
          <cell r="Y95">
            <v>31.801500000000004</v>
          </cell>
          <cell r="Z95">
            <v>31.285800000000002</v>
          </cell>
          <cell r="AA95">
            <v>30.770100000000003</v>
          </cell>
          <cell r="AB95">
            <v>30.254400000000004</v>
          </cell>
          <cell r="AC95">
            <v>29.738700000000001</v>
          </cell>
          <cell r="AD95">
            <v>29.223000000000003</v>
          </cell>
          <cell r="AE95">
            <v>28.707299999999996</v>
          </cell>
          <cell r="AF95">
            <v>28.191600000000001</v>
          </cell>
          <cell r="AG95">
            <v>27.675900000000002</v>
          </cell>
          <cell r="AH95">
            <v>27.160199999999996</v>
          </cell>
          <cell r="AI95">
            <v>26.644500000000001</v>
          </cell>
          <cell r="AJ95">
            <v>26.128800000000002</v>
          </cell>
          <cell r="AK95">
            <v>25.613099999999996</v>
          </cell>
          <cell r="AL95">
            <v>25.0974</v>
          </cell>
          <cell r="AM95">
            <v>24.581699999999998</v>
          </cell>
          <cell r="AN95">
            <v>24.065999999999999</v>
          </cell>
        </row>
        <row r="96">
          <cell r="A96" t="str">
            <v>RM3LaLTRG99</v>
          </cell>
          <cell r="B96" t="str">
            <v>RD</v>
          </cell>
          <cell r="C96" t="str">
            <v>Mid</v>
          </cell>
          <cell r="D96">
            <v>30</v>
          </cell>
          <cell r="E96" t="str">
            <v>LandbasedWind</v>
          </cell>
          <cell r="F96" t="str">
            <v>LTRG9</v>
          </cell>
          <cell r="G96">
            <v>43.56</v>
          </cell>
          <cell r="H96">
            <v>43.205384615384624</v>
          </cell>
          <cell r="I96">
            <v>42.850769230769238</v>
          </cell>
          <cell r="J96">
            <v>42.496153846153852</v>
          </cell>
          <cell r="K96">
            <v>42.141538461538467</v>
          </cell>
          <cell r="L96">
            <v>41.786923076923081</v>
          </cell>
          <cell r="M96">
            <v>41.432307692307695</v>
          </cell>
          <cell r="N96">
            <v>41.07769230769231</v>
          </cell>
          <cell r="O96">
            <v>40.723076923076931</v>
          </cell>
          <cell r="P96">
            <v>40.368461538461538</v>
          </cell>
          <cell r="Q96">
            <v>40.01384615384616</v>
          </cell>
          <cell r="R96">
            <v>39.659230769230774</v>
          </cell>
          <cell r="S96">
            <v>39.304615384615389</v>
          </cell>
          <cell r="T96">
            <v>38.950000000000003</v>
          </cell>
          <cell r="U96">
            <v>38.657875000000004</v>
          </cell>
          <cell r="V96">
            <v>38.365750000000006</v>
          </cell>
          <cell r="W96">
            <v>38.073625000000007</v>
          </cell>
          <cell r="X96">
            <v>37.781500000000008</v>
          </cell>
          <cell r="Y96">
            <v>37.489375000000003</v>
          </cell>
          <cell r="Z96">
            <v>37.197250000000004</v>
          </cell>
          <cell r="AA96">
            <v>36.905124999999998</v>
          </cell>
          <cell r="AB96">
            <v>36.613</v>
          </cell>
          <cell r="AC96">
            <v>36.320875000000001</v>
          </cell>
          <cell r="AD96">
            <v>36.028750000000002</v>
          </cell>
          <cell r="AE96">
            <v>35.736625000000004</v>
          </cell>
          <cell r="AF96">
            <v>35.444500000000005</v>
          </cell>
          <cell r="AG96">
            <v>35.152375000000006</v>
          </cell>
          <cell r="AH96">
            <v>34.860250000000001</v>
          </cell>
          <cell r="AI96">
            <v>34.568124999999995</v>
          </cell>
          <cell r="AJ96">
            <v>34.275999999999996</v>
          </cell>
          <cell r="AK96">
            <v>33.983874999999998</v>
          </cell>
          <cell r="AL96">
            <v>33.691749999999999</v>
          </cell>
          <cell r="AM96">
            <v>33.399625</v>
          </cell>
          <cell r="AN96">
            <v>33.107500000000002</v>
          </cell>
        </row>
        <row r="97">
          <cell r="A97" t="str">
            <v>RC3LaLTRG99</v>
          </cell>
          <cell r="B97" t="str">
            <v>RD</v>
          </cell>
          <cell r="C97" t="str">
            <v>Constant</v>
          </cell>
          <cell r="D97">
            <v>30</v>
          </cell>
          <cell r="E97" t="str">
            <v>LandbasedWind</v>
          </cell>
          <cell r="F97" t="str">
            <v>LTRG9</v>
          </cell>
          <cell r="G97">
            <v>43.56</v>
          </cell>
          <cell r="H97">
            <v>43.56</v>
          </cell>
          <cell r="I97">
            <v>43.56</v>
          </cell>
          <cell r="J97">
            <v>43.56</v>
          </cell>
          <cell r="K97">
            <v>43.56</v>
          </cell>
          <cell r="L97">
            <v>43.56</v>
          </cell>
          <cell r="M97">
            <v>43.56</v>
          </cell>
          <cell r="N97">
            <v>43.56</v>
          </cell>
          <cell r="O97">
            <v>43.56</v>
          </cell>
          <cell r="P97">
            <v>43.56</v>
          </cell>
          <cell r="Q97">
            <v>43.56</v>
          </cell>
          <cell r="R97">
            <v>43.56</v>
          </cell>
          <cell r="S97">
            <v>43.56</v>
          </cell>
          <cell r="T97">
            <v>43.56</v>
          </cell>
          <cell r="U97">
            <v>43.56</v>
          </cell>
          <cell r="V97">
            <v>43.56</v>
          </cell>
          <cell r="W97">
            <v>43.56</v>
          </cell>
          <cell r="X97">
            <v>43.56</v>
          </cell>
          <cell r="Y97">
            <v>43.56</v>
          </cell>
          <cell r="Z97">
            <v>43.56</v>
          </cell>
          <cell r="AA97">
            <v>43.56</v>
          </cell>
          <cell r="AB97">
            <v>43.56</v>
          </cell>
          <cell r="AC97">
            <v>43.56</v>
          </cell>
          <cell r="AD97">
            <v>43.56</v>
          </cell>
          <cell r="AE97">
            <v>43.56</v>
          </cell>
          <cell r="AF97">
            <v>43.56</v>
          </cell>
          <cell r="AG97">
            <v>43.56</v>
          </cell>
          <cell r="AH97">
            <v>43.56</v>
          </cell>
          <cell r="AI97">
            <v>43.56</v>
          </cell>
          <cell r="AJ97">
            <v>43.56</v>
          </cell>
          <cell r="AK97">
            <v>43.56</v>
          </cell>
          <cell r="AL97">
            <v>43.56</v>
          </cell>
          <cell r="AM97">
            <v>43.56</v>
          </cell>
          <cell r="AN97">
            <v>43.56</v>
          </cell>
        </row>
        <row r="98">
          <cell r="A98" t="str">
            <v>RL3LaLTRG100</v>
          </cell>
          <cell r="B98" t="str">
            <v>RD</v>
          </cell>
          <cell r="C98" t="str">
            <v>Low</v>
          </cell>
          <cell r="D98">
            <v>30</v>
          </cell>
          <cell r="E98" t="str">
            <v>LandbasedWind</v>
          </cell>
          <cell r="F98" t="str">
            <v>LTRG10</v>
          </cell>
          <cell r="G98">
            <v>43.56</v>
          </cell>
          <cell r="H98">
            <v>42.853846153846156</v>
          </cell>
          <cell r="I98">
            <v>42.14769230769231</v>
          </cell>
          <cell r="J98">
            <v>41.441538461538464</v>
          </cell>
          <cell r="K98">
            <v>40.735384615384618</v>
          </cell>
          <cell r="L98">
            <v>40.029230769230772</v>
          </cell>
          <cell r="M98">
            <v>39.323076923076925</v>
          </cell>
          <cell r="N98">
            <v>38.616923076923079</v>
          </cell>
          <cell r="O98">
            <v>37.910769230769233</v>
          </cell>
          <cell r="P98">
            <v>37.204615384615387</v>
          </cell>
          <cell r="Q98">
            <v>36.498461538461541</v>
          </cell>
          <cell r="R98">
            <v>35.792307692307695</v>
          </cell>
          <cell r="S98">
            <v>35.086153846153849</v>
          </cell>
          <cell r="T98">
            <v>34.380000000000003</v>
          </cell>
          <cell r="U98">
            <v>33.8643</v>
          </cell>
          <cell r="V98">
            <v>33.348599999999998</v>
          </cell>
          <cell r="W98">
            <v>32.832900000000002</v>
          </cell>
          <cell r="X98">
            <v>32.3172</v>
          </cell>
          <cell r="Y98">
            <v>31.801500000000004</v>
          </cell>
          <cell r="Z98">
            <v>31.285800000000002</v>
          </cell>
          <cell r="AA98">
            <v>30.770100000000003</v>
          </cell>
          <cell r="AB98">
            <v>30.254400000000004</v>
          </cell>
          <cell r="AC98">
            <v>29.738700000000001</v>
          </cell>
          <cell r="AD98">
            <v>29.223000000000003</v>
          </cell>
          <cell r="AE98">
            <v>28.707299999999996</v>
          </cell>
          <cell r="AF98">
            <v>28.191600000000001</v>
          </cell>
          <cell r="AG98">
            <v>27.675900000000002</v>
          </cell>
          <cell r="AH98">
            <v>27.160199999999996</v>
          </cell>
          <cell r="AI98">
            <v>26.644500000000001</v>
          </cell>
          <cell r="AJ98">
            <v>26.128800000000002</v>
          </cell>
          <cell r="AK98">
            <v>25.613099999999996</v>
          </cell>
          <cell r="AL98">
            <v>25.0974</v>
          </cell>
          <cell r="AM98">
            <v>24.581699999999998</v>
          </cell>
          <cell r="AN98">
            <v>24.065999999999999</v>
          </cell>
        </row>
        <row r="99">
          <cell r="A99" t="str">
            <v>RM3LaLTRG100</v>
          </cell>
          <cell r="B99" t="str">
            <v>RD</v>
          </cell>
          <cell r="C99" t="str">
            <v>Mid</v>
          </cell>
          <cell r="D99">
            <v>30</v>
          </cell>
          <cell r="E99" t="str">
            <v>LandbasedWind</v>
          </cell>
          <cell r="F99" t="str">
            <v>LTRG10</v>
          </cell>
          <cell r="G99">
            <v>43.56</v>
          </cell>
          <cell r="H99">
            <v>43.205384615384624</v>
          </cell>
          <cell r="I99">
            <v>42.850769230769238</v>
          </cell>
          <cell r="J99">
            <v>42.496153846153852</v>
          </cell>
          <cell r="K99">
            <v>42.141538461538467</v>
          </cell>
          <cell r="L99">
            <v>41.786923076923081</v>
          </cell>
          <cell r="M99">
            <v>41.432307692307695</v>
          </cell>
          <cell r="N99">
            <v>41.07769230769231</v>
          </cell>
          <cell r="O99">
            <v>40.723076923076931</v>
          </cell>
          <cell r="P99">
            <v>40.368461538461538</v>
          </cell>
          <cell r="Q99">
            <v>40.01384615384616</v>
          </cell>
          <cell r="R99">
            <v>39.659230769230774</v>
          </cell>
          <cell r="S99">
            <v>39.304615384615389</v>
          </cell>
          <cell r="T99">
            <v>38.950000000000003</v>
          </cell>
          <cell r="U99">
            <v>38.657875000000004</v>
          </cell>
          <cell r="V99">
            <v>38.365750000000006</v>
          </cell>
          <cell r="W99">
            <v>38.073625000000007</v>
          </cell>
          <cell r="X99">
            <v>37.781500000000008</v>
          </cell>
          <cell r="Y99">
            <v>37.489375000000003</v>
          </cell>
          <cell r="Z99">
            <v>37.197250000000004</v>
          </cell>
          <cell r="AA99">
            <v>36.905124999999998</v>
          </cell>
          <cell r="AB99">
            <v>36.613</v>
          </cell>
          <cell r="AC99">
            <v>36.320875000000001</v>
          </cell>
          <cell r="AD99">
            <v>36.028750000000002</v>
          </cell>
          <cell r="AE99">
            <v>35.736625000000004</v>
          </cell>
          <cell r="AF99">
            <v>35.444500000000005</v>
          </cell>
          <cell r="AG99">
            <v>35.152375000000006</v>
          </cell>
          <cell r="AH99">
            <v>34.860250000000001</v>
          </cell>
          <cell r="AI99">
            <v>34.568124999999995</v>
          </cell>
          <cell r="AJ99">
            <v>34.275999999999996</v>
          </cell>
          <cell r="AK99">
            <v>33.983874999999998</v>
          </cell>
          <cell r="AL99">
            <v>33.691749999999999</v>
          </cell>
          <cell r="AM99">
            <v>33.399625</v>
          </cell>
          <cell r="AN99">
            <v>33.107500000000002</v>
          </cell>
        </row>
        <row r="100">
          <cell r="A100" t="str">
            <v>RC3LaLTRG100</v>
          </cell>
          <cell r="B100" t="str">
            <v>RD</v>
          </cell>
          <cell r="C100" t="str">
            <v>Constant</v>
          </cell>
          <cell r="D100">
            <v>30</v>
          </cell>
          <cell r="E100" t="str">
            <v>LandbasedWind</v>
          </cell>
          <cell r="F100" t="str">
            <v>LTRG10</v>
          </cell>
          <cell r="G100">
            <v>43.56</v>
          </cell>
          <cell r="H100">
            <v>43.56</v>
          </cell>
          <cell r="I100">
            <v>43.56</v>
          </cell>
          <cell r="J100">
            <v>43.56</v>
          </cell>
          <cell r="K100">
            <v>43.56</v>
          </cell>
          <cell r="L100">
            <v>43.56</v>
          </cell>
          <cell r="M100">
            <v>43.56</v>
          </cell>
          <cell r="N100">
            <v>43.56</v>
          </cell>
          <cell r="O100">
            <v>43.56</v>
          </cell>
          <cell r="P100">
            <v>43.56</v>
          </cell>
          <cell r="Q100">
            <v>43.56</v>
          </cell>
          <cell r="R100">
            <v>43.56</v>
          </cell>
          <cell r="S100">
            <v>43.56</v>
          </cell>
          <cell r="T100">
            <v>43.56</v>
          </cell>
          <cell r="U100">
            <v>43.56</v>
          </cell>
          <cell r="V100">
            <v>43.56</v>
          </cell>
          <cell r="W100">
            <v>43.56</v>
          </cell>
          <cell r="X100">
            <v>43.56</v>
          </cell>
          <cell r="Y100">
            <v>43.56</v>
          </cell>
          <cell r="Z100">
            <v>43.56</v>
          </cell>
          <cell r="AA100">
            <v>43.56</v>
          </cell>
          <cell r="AB100">
            <v>43.56</v>
          </cell>
          <cell r="AC100">
            <v>43.56</v>
          </cell>
          <cell r="AD100">
            <v>43.56</v>
          </cell>
          <cell r="AE100">
            <v>43.56</v>
          </cell>
          <cell r="AF100">
            <v>43.56</v>
          </cell>
          <cell r="AG100">
            <v>43.56</v>
          </cell>
          <cell r="AH100">
            <v>43.56</v>
          </cell>
          <cell r="AI100">
            <v>43.56</v>
          </cell>
          <cell r="AJ100">
            <v>43.56</v>
          </cell>
          <cell r="AK100">
            <v>43.56</v>
          </cell>
          <cell r="AL100">
            <v>43.56</v>
          </cell>
          <cell r="AM100">
            <v>43.56</v>
          </cell>
          <cell r="AN100">
            <v>43.56</v>
          </cell>
        </row>
        <row r="101">
          <cell r="A101" t="str">
            <v>RL3CoSeattle</v>
          </cell>
          <cell r="B101" t="str">
            <v>RD</v>
          </cell>
          <cell r="C101" t="str">
            <v>Low</v>
          </cell>
          <cell r="D101">
            <v>30</v>
          </cell>
          <cell r="E101" t="str">
            <v>CommPV</v>
          </cell>
          <cell r="F101" t="str">
            <v>Seattle</v>
          </cell>
          <cell r="G101">
            <v>17.935380393925925</v>
          </cell>
          <cell r="H101">
            <v>17.102280701055726</v>
          </cell>
          <cell r="I101">
            <v>13.146547163405941</v>
          </cell>
          <cell r="J101">
            <v>12.310138834981148</v>
          </cell>
          <cell r="K101">
            <v>11.076112347761187</v>
          </cell>
          <cell r="L101">
            <v>10.700197968854262</v>
          </cell>
          <cell r="M101">
            <v>10.324283589947337</v>
          </cell>
          <cell r="N101">
            <v>9.9483692110404114</v>
          </cell>
          <cell r="O101">
            <v>9.5724548321334861</v>
          </cell>
          <cell r="P101">
            <v>9.1965404532265609</v>
          </cell>
          <cell r="Q101">
            <v>8.8206260743196356</v>
          </cell>
          <cell r="R101">
            <v>8.4447116954127104</v>
          </cell>
          <cell r="S101">
            <v>8.0687973165057834</v>
          </cell>
          <cell r="T101">
            <v>7.6928829375988563</v>
          </cell>
          <cell r="U101">
            <v>7.5046515173436523</v>
          </cell>
          <cell r="V101">
            <v>7.3164200970884492</v>
          </cell>
          <cell r="W101">
            <v>7.1281886768332443</v>
          </cell>
          <cell r="X101">
            <v>6.9399572565780412</v>
          </cell>
          <cell r="Y101">
            <v>6.7517258363228372</v>
          </cell>
          <cell r="Z101">
            <v>6.5634944160676341</v>
          </cell>
          <cell r="AA101">
            <v>6.3752629958124292</v>
          </cell>
          <cell r="AB101">
            <v>6.187031575557226</v>
          </cell>
          <cell r="AC101">
            <v>5.998800155302022</v>
          </cell>
          <cell r="AD101">
            <v>5.8105687350468216</v>
          </cell>
          <cell r="AE101">
            <v>5.7595118615421388</v>
          </cell>
          <cell r="AF101">
            <v>5.7084549880374578</v>
          </cell>
          <cell r="AG101">
            <v>5.657398114532775</v>
          </cell>
          <cell r="AH101">
            <v>5.6063412410280922</v>
          </cell>
          <cell r="AI101">
            <v>5.3573505623347319</v>
          </cell>
          <cell r="AJ101">
            <v>5.3458804498677859</v>
          </cell>
          <cell r="AK101">
            <v>5.3344103374008407</v>
          </cell>
          <cell r="AL101">
            <v>5.3229402249338946</v>
          </cell>
          <cell r="AM101">
            <v>5.3114701124669486</v>
          </cell>
          <cell r="AN101">
            <v>5.3</v>
          </cell>
        </row>
        <row r="102">
          <cell r="A102" t="str">
            <v>RM3CoSeattle</v>
          </cell>
          <cell r="B102" t="str">
            <v>RD</v>
          </cell>
          <cell r="C102" t="str">
            <v>Mid</v>
          </cell>
          <cell r="D102">
            <v>30</v>
          </cell>
          <cell r="E102" t="str">
            <v>CommPV</v>
          </cell>
          <cell r="F102" t="str">
            <v>Seattle</v>
          </cell>
          <cell r="G102">
            <v>17.935380393925925</v>
          </cell>
          <cell r="H102">
            <v>17.102280701055726</v>
          </cell>
          <cell r="I102">
            <v>16.991960569761972</v>
          </cell>
          <cell r="J102">
            <v>16.008984217883214</v>
          </cell>
          <cell r="K102">
            <v>15.782198928478577</v>
          </cell>
          <cell r="L102">
            <v>15.417510158647625</v>
          </cell>
          <cell r="M102">
            <v>15.052821388816673</v>
          </cell>
          <cell r="N102">
            <v>14.688132618985721</v>
          </cell>
          <cell r="O102">
            <v>14.323443849154769</v>
          </cell>
          <cell r="P102">
            <v>13.958755079323817</v>
          </cell>
          <cell r="Q102">
            <v>13.594066309492865</v>
          </cell>
          <cell r="R102">
            <v>13.229377539661913</v>
          </cell>
          <cell r="S102">
            <v>12.864688769830963</v>
          </cell>
          <cell r="T102">
            <v>12.5</v>
          </cell>
          <cell r="U102">
            <v>12.382356997572872</v>
          </cell>
          <cell r="V102">
            <v>12.264713995145744</v>
          </cell>
          <cell r="W102">
            <v>12.147070992718616</v>
          </cell>
          <cell r="X102">
            <v>12.029427990291488</v>
          </cell>
          <cell r="Y102">
            <v>11.91178498786436</v>
          </cell>
          <cell r="Z102">
            <v>11.794141985437232</v>
          </cell>
          <cell r="AA102">
            <v>11.676498983010104</v>
          </cell>
          <cell r="AB102">
            <v>11.558855980582976</v>
          </cell>
          <cell r="AC102">
            <v>11.44121297815585</v>
          </cell>
          <cell r="AD102">
            <v>11.323569975728729</v>
          </cell>
          <cell r="AE102">
            <v>11.191212978155855</v>
          </cell>
          <cell r="AF102">
            <v>11.058855980582983</v>
          </cell>
          <cell r="AG102">
            <v>10.926498983010109</v>
          </cell>
          <cell r="AH102">
            <v>10.794141985437236</v>
          </cell>
          <cell r="AI102">
            <v>10.661784987864362</v>
          </cell>
          <cell r="AJ102">
            <v>10.529427990291488</v>
          </cell>
          <cell r="AK102">
            <v>10.397070992718616</v>
          </cell>
          <cell r="AL102">
            <v>10.264713995145742</v>
          </cell>
          <cell r="AM102">
            <v>10.132356997572868</v>
          </cell>
          <cell r="AN102">
            <v>10</v>
          </cell>
        </row>
        <row r="103">
          <cell r="A103" t="str">
            <v>RC3CoSeattle</v>
          </cell>
          <cell r="B103" t="str">
            <v>RD</v>
          </cell>
          <cell r="C103" t="str">
            <v>Constant</v>
          </cell>
          <cell r="D103">
            <v>30</v>
          </cell>
          <cell r="E103" t="str">
            <v>CommPV</v>
          </cell>
          <cell r="F103" t="str">
            <v>Seattle</v>
          </cell>
          <cell r="G103">
            <v>17.935380393925925</v>
          </cell>
          <cell r="H103">
            <v>17.102280701055726</v>
          </cell>
          <cell r="I103">
            <v>17.102280701055726</v>
          </cell>
          <cell r="J103">
            <v>17.102280701055726</v>
          </cell>
          <cell r="K103">
            <v>17.102280701055726</v>
          </cell>
          <cell r="L103">
            <v>17.102280701055726</v>
          </cell>
          <cell r="M103">
            <v>17.102280701055726</v>
          </cell>
          <cell r="N103">
            <v>17.102280701055726</v>
          </cell>
          <cell r="O103">
            <v>17.102280701055726</v>
          </cell>
          <cell r="P103">
            <v>17.102280701055726</v>
          </cell>
          <cell r="Q103">
            <v>17.102280701055726</v>
          </cell>
          <cell r="R103">
            <v>17.102280701055726</v>
          </cell>
          <cell r="S103">
            <v>17.102280701055726</v>
          </cell>
          <cell r="T103">
            <v>17.102280701055726</v>
          </cell>
          <cell r="U103">
            <v>17.102280701055726</v>
          </cell>
          <cell r="V103">
            <v>17.102280701055726</v>
          </cell>
          <cell r="W103">
            <v>17.102280701055726</v>
          </cell>
          <cell r="X103">
            <v>17.102280701055726</v>
          </cell>
          <cell r="Y103">
            <v>17.102280701055726</v>
          </cell>
          <cell r="Z103">
            <v>17.102280701055726</v>
          </cell>
          <cell r="AA103">
            <v>17.102280701055726</v>
          </cell>
          <cell r="AB103">
            <v>17.102280701055726</v>
          </cell>
          <cell r="AC103">
            <v>17.102280701055726</v>
          </cell>
          <cell r="AD103">
            <v>17.102280701055726</v>
          </cell>
          <cell r="AE103">
            <v>17.102280701055726</v>
          </cell>
          <cell r="AF103">
            <v>17.102280701055726</v>
          </cell>
          <cell r="AG103">
            <v>17.102280701055726</v>
          </cell>
          <cell r="AH103">
            <v>17.102280701055726</v>
          </cell>
          <cell r="AI103">
            <v>17.102280701055726</v>
          </cell>
          <cell r="AJ103">
            <v>17.102280701055726</v>
          </cell>
          <cell r="AK103">
            <v>17.102280701055726</v>
          </cell>
          <cell r="AL103">
            <v>17.102280701055726</v>
          </cell>
          <cell r="AM103">
            <v>17.102280701055726</v>
          </cell>
          <cell r="AN103">
            <v>17.102280701055726</v>
          </cell>
        </row>
        <row r="104">
          <cell r="A104" t="str">
            <v>RL3CoChicago</v>
          </cell>
          <cell r="B104" t="str">
            <v>RD</v>
          </cell>
          <cell r="C104" t="str">
            <v>Low</v>
          </cell>
          <cell r="D104">
            <v>30</v>
          </cell>
          <cell r="E104" t="str">
            <v>CommPV</v>
          </cell>
          <cell r="F104" t="str">
            <v>Chicago</v>
          </cell>
          <cell r="G104">
            <v>17.935380393925925</v>
          </cell>
          <cell r="H104">
            <v>17.102280701055726</v>
          </cell>
          <cell r="I104">
            <v>13.146547163405941</v>
          </cell>
          <cell r="J104">
            <v>12.310138834981148</v>
          </cell>
          <cell r="K104">
            <v>11.076112347761187</v>
          </cell>
          <cell r="L104">
            <v>10.700197968854262</v>
          </cell>
          <cell r="M104">
            <v>10.324283589947337</v>
          </cell>
          <cell r="N104">
            <v>9.9483692110404114</v>
          </cell>
          <cell r="O104">
            <v>9.5724548321334861</v>
          </cell>
          <cell r="P104">
            <v>9.1965404532265609</v>
          </cell>
          <cell r="Q104">
            <v>8.8206260743196356</v>
          </cell>
          <cell r="R104">
            <v>8.4447116954127104</v>
          </cell>
          <cell r="S104">
            <v>8.0687973165057834</v>
          </cell>
          <cell r="T104">
            <v>7.6928829375988563</v>
          </cell>
          <cell r="U104">
            <v>7.5046515173436523</v>
          </cell>
          <cell r="V104">
            <v>7.3164200970884492</v>
          </cell>
          <cell r="W104">
            <v>7.1281886768332443</v>
          </cell>
          <cell r="X104">
            <v>6.9399572565780412</v>
          </cell>
          <cell r="Y104">
            <v>6.7517258363228372</v>
          </cell>
          <cell r="Z104">
            <v>6.5634944160676341</v>
          </cell>
          <cell r="AA104">
            <v>6.3752629958124292</v>
          </cell>
          <cell r="AB104">
            <v>6.187031575557226</v>
          </cell>
          <cell r="AC104">
            <v>5.998800155302022</v>
          </cell>
          <cell r="AD104">
            <v>5.8105687350468216</v>
          </cell>
          <cell r="AE104">
            <v>5.7595118615421388</v>
          </cell>
          <cell r="AF104">
            <v>5.7084549880374578</v>
          </cell>
          <cell r="AG104">
            <v>5.657398114532775</v>
          </cell>
          <cell r="AH104">
            <v>5.6063412410280922</v>
          </cell>
          <cell r="AI104">
            <v>5.3573505623347319</v>
          </cell>
          <cell r="AJ104">
            <v>5.3458804498677859</v>
          </cell>
          <cell r="AK104">
            <v>5.3344103374008407</v>
          </cell>
          <cell r="AL104">
            <v>5.3229402249338946</v>
          </cell>
          <cell r="AM104">
            <v>5.3114701124669486</v>
          </cell>
          <cell r="AN104">
            <v>5.3</v>
          </cell>
        </row>
        <row r="105">
          <cell r="A105" t="str">
            <v>RM3CoChicago</v>
          </cell>
          <cell r="B105" t="str">
            <v>RD</v>
          </cell>
          <cell r="C105" t="str">
            <v>Mid</v>
          </cell>
          <cell r="D105">
            <v>30</v>
          </cell>
          <cell r="E105" t="str">
            <v>CommPV</v>
          </cell>
          <cell r="F105" t="str">
            <v>Chicago</v>
          </cell>
          <cell r="G105">
            <v>17.935380393925925</v>
          </cell>
          <cell r="H105">
            <v>17.102280701055726</v>
          </cell>
          <cell r="I105">
            <v>16.991960569761972</v>
          </cell>
          <cell r="J105">
            <v>16.008984217883214</v>
          </cell>
          <cell r="K105">
            <v>15.782198928478577</v>
          </cell>
          <cell r="L105">
            <v>15.417510158647625</v>
          </cell>
          <cell r="M105">
            <v>15.052821388816673</v>
          </cell>
          <cell r="N105">
            <v>14.688132618985721</v>
          </cell>
          <cell r="O105">
            <v>14.323443849154769</v>
          </cell>
          <cell r="P105">
            <v>13.958755079323817</v>
          </cell>
          <cell r="Q105">
            <v>13.594066309492865</v>
          </cell>
          <cell r="R105">
            <v>13.229377539661913</v>
          </cell>
          <cell r="S105">
            <v>12.864688769830963</v>
          </cell>
          <cell r="T105">
            <v>12.5</v>
          </cell>
          <cell r="U105">
            <v>12.382356997572872</v>
          </cell>
          <cell r="V105">
            <v>12.264713995145744</v>
          </cell>
          <cell r="W105">
            <v>12.147070992718616</v>
          </cell>
          <cell r="X105">
            <v>12.029427990291488</v>
          </cell>
          <cell r="Y105">
            <v>11.91178498786436</v>
          </cell>
          <cell r="Z105">
            <v>11.794141985437232</v>
          </cell>
          <cell r="AA105">
            <v>11.676498983010104</v>
          </cell>
          <cell r="AB105">
            <v>11.558855980582976</v>
          </cell>
          <cell r="AC105">
            <v>11.44121297815585</v>
          </cell>
          <cell r="AD105">
            <v>11.323569975728729</v>
          </cell>
          <cell r="AE105">
            <v>11.191212978155855</v>
          </cell>
          <cell r="AF105">
            <v>11.058855980582983</v>
          </cell>
          <cell r="AG105">
            <v>10.926498983010109</v>
          </cell>
          <cell r="AH105">
            <v>10.794141985437236</v>
          </cell>
          <cell r="AI105">
            <v>10.661784987864362</v>
          </cell>
          <cell r="AJ105">
            <v>10.529427990291488</v>
          </cell>
          <cell r="AK105">
            <v>10.397070992718616</v>
          </cell>
          <cell r="AL105">
            <v>10.264713995145742</v>
          </cell>
          <cell r="AM105">
            <v>10.132356997572868</v>
          </cell>
          <cell r="AN105">
            <v>10</v>
          </cell>
        </row>
        <row r="106">
          <cell r="A106" t="str">
            <v>RC3CoChicago</v>
          </cell>
          <cell r="B106" t="str">
            <v>RD</v>
          </cell>
          <cell r="C106" t="str">
            <v>Constant</v>
          </cell>
          <cell r="D106">
            <v>30</v>
          </cell>
          <cell r="E106" t="str">
            <v>CommPV</v>
          </cell>
          <cell r="F106" t="str">
            <v>Chicago</v>
          </cell>
          <cell r="G106">
            <v>17.935380393925925</v>
          </cell>
          <cell r="H106">
            <v>17.102280701055726</v>
          </cell>
          <cell r="I106">
            <v>17.102280701055726</v>
          </cell>
          <cell r="J106">
            <v>17.102280701055726</v>
          </cell>
          <cell r="K106">
            <v>17.102280701055726</v>
          </cell>
          <cell r="L106">
            <v>17.102280701055726</v>
          </cell>
          <cell r="M106">
            <v>17.102280701055726</v>
          </cell>
          <cell r="N106">
            <v>17.102280701055726</v>
          </cell>
          <cell r="O106">
            <v>17.102280701055726</v>
          </cell>
          <cell r="P106">
            <v>17.102280701055726</v>
          </cell>
          <cell r="Q106">
            <v>17.102280701055726</v>
          </cell>
          <cell r="R106">
            <v>17.102280701055726</v>
          </cell>
          <cell r="S106">
            <v>17.102280701055726</v>
          </cell>
          <cell r="T106">
            <v>17.102280701055726</v>
          </cell>
          <cell r="U106">
            <v>17.102280701055726</v>
          </cell>
          <cell r="V106">
            <v>17.102280701055726</v>
          </cell>
          <cell r="W106">
            <v>17.102280701055726</v>
          </cell>
          <cell r="X106">
            <v>17.102280701055726</v>
          </cell>
          <cell r="Y106">
            <v>17.102280701055726</v>
          </cell>
          <cell r="Z106">
            <v>17.102280701055726</v>
          </cell>
          <cell r="AA106">
            <v>17.102280701055726</v>
          </cell>
          <cell r="AB106">
            <v>17.102280701055726</v>
          </cell>
          <cell r="AC106">
            <v>17.102280701055726</v>
          </cell>
          <cell r="AD106">
            <v>17.102280701055726</v>
          </cell>
          <cell r="AE106">
            <v>17.102280701055726</v>
          </cell>
          <cell r="AF106">
            <v>17.102280701055726</v>
          </cell>
          <cell r="AG106">
            <v>17.102280701055726</v>
          </cell>
          <cell r="AH106">
            <v>17.102280701055726</v>
          </cell>
          <cell r="AI106">
            <v>17.102280701055726</v>
          </cell>
          <cell r="AJ106">
            <v>17.102280701055726</v>
          </cell>
          <cell r="AK106">
            <v>17.102280701055726</v>
          </cell>
          <cell r="AL106">
            <v>17.102280701055726</v>
          </cell>
          <cell r="AM106">
            <v>17.102280701055726</v>
          </cell>
          <cell r="AN106">
            <v>17.102280701055726</v>
          </cell>
        </row>
        <row r="107">
          <cell r="A107" t="str">
            <v>RL3CoKansasy</v>
          </cell>
          <cell r="B107" t="str">
            <v>RD</v>
          </cell>
          <cell r="C107" t="str">
            <v>Low</v>
          </cell>
          <cell r="D107">
            <v>30</v>
          </cell>
          <cell r="E107" t="str">
            <v>CommPV</v>
          </cell>
          <cell r="F107" t="str">
            <v>KansasCity</v>
          </cell>
          <cell r="G107">
            <v>17.935380393925925</v>
          </cell>
          <cell r="H107">
            <v>17.102280701055726</v>
          </cell>
          <cell r="I107">
            <v>13.146547163405941</v>
          </cell>
          <cell r="J107">
            <v>12.310138834981148</v>
          </cell>
          <cell r="K107">
            <v>11.076112347761187</v>
          </cell>
          <cell r="L107">
            <v>10.700197968854262</v>
          </cell>
          <cell r="M107">
            <v>10.324283589947337</v>
          </cell>
          <cell r="N107">
            <v>9.9483692110404114</v>
          </cell>
          <cell r="O107">
            <v>9.5724548321334861</v>
          </cell>
          <cell r="P107">
            <v>9.1965404532265609</v>
          </cell>
          <cell r="Q107">
            <v>8.8206260743196356</v>
          </cell>
          <cell r="R107">
            <v>8.4447116954127104</v>
          </cell>
          <cell r="S107">
            <v>8.0687973165057834</v>
          </cell>
          <cell r="T107">
            <v>7.6928829375988563</v>
          </cell>
          <cell r="U107">
            <v>7.5046515173436523</v>
          </cell>
          <cell r="V107">
            <v>7.3164200970884492</v>
          </cell>
          <cell r="W107">
            <v>7.1281886768332443</v>
          </cell>
          <cell r="X107">
            <v>6.9399572565780412</v>
          </cell>
          <cell r="Y107">
            <v>6.7517258363228372</v>
          </cell>
          <cell r="Z107">
            <v>6.5634944160676341</v>
          </cell>
          <cell r="AA107">
            <v>6.3752629958124292</v>
          </cell>
          <cell r="AB107">
            <v>6.187031575557226</v>
          </cell>
          <cell r="AC107">
            <v>5.998800155302022</v>
          </cell>
          <cell r="AD107">
            <v>5.8105687350468216</v>
          </cell>
          <cell r="AE107">
            <v>5.7595118615421388</v>
          </cell>
          <cell r="AF107">
            <v>5.7084549880374578</v>
          </cell>
          <cell r="AG107">
            <v>5.657398114532775</v>
          </cell>
          <cell r="AH107">
            <v>5.6063412410280922</v>
          </cell>
          <cell r="AI107">
            <v>5.3573505623347319</v>
          </cell>
          <cell r="AJ107">
            <v>5.3458804498677859</v>
          </cell>
          <cell r="AK107">
            <v>5.3344103374008407</v>
          </cell>
          <cell r="AL107">
            <v>5.3229402249338946</v>
          </cell>
          <cell r="AM107">
            <v>5.3114701124669486</v>
          </cell>
          <cell r="AN107">
            <v>5.3</v>
          </cell>
        </row>
        <row r="108">
          <cell r="A108" t="str">
            <v>RM3CoKansasy</v>
          </cell>
          <cell r="B108" t="str">
            <v>RD</v>
          </cell>
          <cell r="C108" t="str">
            <v>Mid</v>
          </cell>
          <cell r="D108">
            <v>30</v>
          </cell>
          <cell r="E108" t="str">
            <v>CommPV</v>
          </cell>
          <cell r="F108" t="str">
            <v>KansasCity</v>
          </cell>
          <cell r="G108">
            <v>17.935380393925925</v>
          </cell>
          <cell r="H108">
            <v>17.102280701055726</v>
          </cell>
          <cell r="I108">
            <v>16.991960569761972</v>
          </cell>
          <cell r="J108">
            <v>16.008984217883214</v>
          </cell>
          <cell r="K108">
            <v>15.782198928478577</v>
          </cell>
          <cell r="L108">
            <v>15.417510158647625</v>
          </cell>
          <cell r="M108">
            <v>15.052821388816673</v>
          </cell>
          <cell r="N108">
            <v>14.688132618985721</v>
          </cell>
          <cell r="O108">
            <v>14.323443849154769</v>
          </cell>
          <cell r="P108">
            <v>13.958755079323817</v>
          </cell>
          <cell r="Q108">
            <v>13.594066309492865</v>
          </cell>
          <cell r="R108">
            <v>13.229377539661913</v>
          </cell>
          <cell r="S108">
            <v>12.864688769830963</v>
          </cell>
          <cell r="T108">
            <v>12.5</v>
          </cell>
          <cell r="U108">
            <v>12.382356997572872</v>
          </cell>
          <cell r="V108">
            <v>12.264713995145744</v>
          </cell>
          <cell r="W108">
            <v>12.147070992718616</v>
          </cell>
          <cell r="X108">
            <v>12.029427990291488</v>
          </cell>
          <cell r="Y108">
            <v>11.91178498786436</v>
          </cell>
          <cell r="Z108">
            <v>11.794141985437232</v>
          </cell>
          <cell r="AA108">
            <v>11.676498983010104</v>
          </cell>
          <cell r="AB108">
            <v>11.558855980582976</v>
          </cell>
          <cell r="AC108">
            <v>11.44121297815585</v>
          </cell>
          <cell r="AD108">
            <v>11.323569975728729</v>
          </cell>
          <cell r="AE108">
            <v>11.191212978155855</v>
          </cell>
          <cell r="AF108">
            <v>11.058855980582983</v>
          </cell>
          <cell r="AG108">
            <v>10.926498983010109</v>
          </cell>
          <cell r="AH108">
            <v>10.794141985437236</v>
          </cell>
          <cell r="AI108">
            <v>10.661784987864362</v>
          </cell>
          <cell r="AJ108">
            <v>10.529427990291488</v>
          </cell>
          <cell r="AK108">
            <v>10.397070992718616</v>
          </cell>
          <cell r="AL108">
            <v>10.264713995145742</v>
          </cell>
          <cell r="AM108">
            <v>10.132356997572868</v>
          </cell>
          <cell r="AN108">
            <v>10</v>
          </cell>
        </row>
        <row r="109">
          <cell r="A109" t="str">
            <v>RC3CoKansasy</v>
          </cell>
          <cell r="B109" t="str">
            <v>RD</v>
          </cell>
          <cell r="C109" t="str">
            <v>Constant</v>
          </cell>
          <cell r="D109">
            <v>30</v>
          </cell>
          <cell r="E109" t="str">
            <v>CommPV</v>
          </cell>
          <cell r="F109" t="str">
            <v>KansasCity</v>
          </cell>
          <cell r="G109">
            <v>17.935380393925925</v>
          </cell>
          <cell r="H109">
            <v>17.102280701055726</v>
          </cell>
          <cell r="I109">
            <v>17.102280701055726</v>
          </cell>
          <cell r="J109">
            <v>17.102280701055726</v>
          </cell>
          <cell r="K109">
            <v>17.102280701055726</v>
          </cell>
          <cell r="L109">
            <v>17.102280701055726</v>
          </cell>
          <cell r="M109">
            <v>17.102280701055726</v>
          </cell>
          <cell r="N109">
            <v>17.102280701055726</v>
          </cell>
          <cell r="O109">
            <v>17.102280701055726</v>
          </cell>
          <cell r="P109">
            <v>17.102280701055726</v>
          </cell>
          <cell r="Q109">
            <v>17.102280701055726</v>
          </cell>
          <cell r="R109">
            <v>17.102280701055726</v>
          </cell>
          <cell r="S109">
            <v>17.102280701055726</v>
          </cell>
          <cell r="T109">
            <v>17.102280701055726</v>
          </cell>
          <cell r="U109">
            <v>17.102280701055726</v>
          </cell>
          <cell r="V109">
            <v>17.102280701055726</v>
          </cell>
          <cell r="W109">
            <v>17.102280701055726</v>
          </cell>
          <cell r="X109">
            <v>17.102280701055726</v>
          </cell>
          <cell r="Y109">
            <v>17.102280701055726</v>
          </cell>
          <cell r="Z109">
            <v>17.102280701055726</v>
          </cell>
          <cell r="AA109">
            <v>17.102280701055726</v>
          </cell>
          <cell r="AB109">
            <v>17.102280701055726</v>
          </cell>
          <cell r="AC109">
            <v>17.102280701055726</v>
          </cell>
          <cell r="AD109">
            <v>17.102280701055726</v>
          </cell>
          <cell r="AE109">
            <v>17.102280701055726</v>
          </cell>
          <cell r="AF109">
            <v>17.102280701055726</v>
          </cell>
          <cell r="AG109">
            <v>17.102280701055726</v>
          </cell>
          <cell r="AH109">
            <v>17.102280701055726</v>
          </cell>
          <cell r="AI109">
            <v>17.102280701055726</v>
          </cell>
          <cell r="AJ109">
            <v>17.102280701055726</v>
          </cell>
          <cell r="AK109">
            <v>17.102280701055726</v>
          </cell>
          <cell r="AL109">
            <v>17.102280701055726</v>
          </cell>
          <cell r="AM109">
            <v>17.102280701055726</v>
          </cell>
          <cell r="AN109">
            <v>17.102280701055726</v>
          </cell>
        </row>
        <row r="110">
          <cell r="A110" t="str">
            <v>RL3CoLosAngs</v>
          </cell>
          <cell r="B110" t="str">
            <v>RD</v>
          </cell>
          <cell r="C110" t="str">
            <v>Low</v>
          </cell>
          <cell r="D110">
            <v>30</v>
          </cell>
          <cell r="E110" t="str">
            <v>CommPV</v>
          </cell>
          <cell r="F110" t="str">
            <v>LosAngeles</v>
          </cell>
          <cell r="G110">
            <v>17.935380393925925</v>
          </cell>
          <cell r="H110">
            <v>17.102280701055726</v>
          </cell>
          <cell r="I110">
            <v>13.146547163405941</v>
          </cell>
          <cell r="J110">
            <v>12.310138834981148</v>
          </cell>
          <cell r="K110">
            <v>11.076112347761187</v>
          </cell>
          <cell r="L110">
            <v>10.700197968854262</v>
          </cell>
          <cell r="M110">
            <v>10.324283589947337</v>
          </cell>
          <cell r="N110">
            <v>9.9483692110404114</v>
          </cell>
          <cell r="O110">
            <v>9.5724548321334861</v>
          </cell>
          <cell r="P110">
            <v>9.1965404532265609</v>
          </cell>
          <cell r="Q110">
            <v>8.8206260743196356</v>
          </cell>
          <cell r="R110">
            <v>8.4447116954127104</v>
          </cell>
          <cell r="S110">
            <v>8.0687973165057834</v>
          </cell>
          <cell r="T110">
            <v>7.6928829375988563</v>
          </cell>
          <cell r="U110">
            <v>7.5046515173436523</v>
          </cell>
          <cell r="V110">
            <v>7.3164200970884492</v>
          </cell>
          <cell r="W110">
            <v>7.1281886768332443</v>
          </cell>
          <cell r="X110">
            <v>6.9399572565780412</v>
          </cell>
          <cell r="Y110">
            <v>6.7517258363228372</v>
          </cell>
          <cell r="Z110">
            <v>6.5634944160676341</v>
          </cell>
          <cell r="AA110">
            <v>6.3752629958124292</v>
          </cell>
          <cell r="AB110">
            <v>6.187031575557226</v>
          </cell>
          <cell r="AC110">
            <v>5.998800155302022</v>
          </cell>
          <cell r="AD110">
            <v>5.8105687350468216</v>
          </cell>
          <cell r="AE110">
            <v>5.7595118615421388</v>
          </cell>
          <cell r="AF110">
            <v>5.7084549880374578</v>
          </cell>
          <cell r="AG110">
            <v>5.657398114532775</v>
          </cell>
          <cell r="AH110">
            <v>5.6063412410280922</v>
          </cell>
          <cell r="AI110">
            <v>5.3573505623347319</v>
          </cell>
          <cell r="AJ110">
            <v>5.3458804498677859</v>
          </cell>
          <cell r="AK110">
            <v>5.3344103374008407</v>
          </cell>
          <cell r="AL110">
            <v>5.3229402249338946</v>
          </cell>
          <cell r="AM110">
            <v>5.3114701124669486</v>
          </cell>
          <cell r="AN110">
            <v>5.3</v>
          </cell>
        </row>
        <row r="111">
          <cell r="A111" t="str">
            <v>RM3CoLosAngs</v>
          </cell>
          <cell r="B111" t="str">
            <v>RD</v>
          </cell>
          <cell r="C111" t="str">
            <v>Mid</v>
          </cell>
          <cell r="D111">
            <v>30</v>
          </cell>
          <cell r="E111" t="str">
            <v>CommPV</v>
          </cell>
          <cell r="F111" t="str">
            <v>LosAngeles</v>
          </cell>
          <cell r="G111">
            <v>17.935380393925925</v>
          </cell>
          <cell r="H111">
            <v>17.102280701055726</v>
          </cell>
          <cell r="I111">
            <v>16.991960569761972</v>
          </cell>
          <cell r="J111">
            <v>16.008984217883214</v>
          </cell>
          <cell r="K111">
            <v>15.782198928478577</v>
          </cell>
          <cell r="L111">
            <v>15.417510158647625</v>
          </cell>
          <cell r="M111">
            <v>15.052821388816673</v>
          </cell>
          <cell r="N111">
            <v>14.688132618985721</v>
          </cell>
          <cell r="O111">
            <v>14.323443849154769</v>
          </cell>
          <cell r="P111">
            <v>13.958755079323817</v>
          </cell>
          <cell r="Q111">
            <v>13.594066309492865</v>
          </cell>
          <cell r="R111">
            <v>13.229377539661913</v>
          </cell>
          <cell r="S111">
            <v>12.864688769830963</v>
          </cell>
          <cell r="T111">
            <v>12.5</v>
          </cell>
          <cell r="U111">
            <v>12.382356997572872</v>
          </cell>
          <cell r="V111">
            <v>12.264713995145744</v>
          </cell>
          <cell r="W111">
            <v>12.147070992718616</v>
          </cell>
          <cell r="X111">
            <v>12.029427990291488</v>
          </cell>
          <cell r="Y111">
            <v>11.91178498786436</v>
          </cell>
          <cell r="Z111">
            <v>11.794141985437232</v>
          </cell>
          <cell r="AA111">
            <v>11.676498983010104</v>
          </cell>
          <cell r="AB111">
            <v>11.558855980582976</v>
          </cell>
          <cell r="AC111">
            <v>11.44121297815585</v>
          </cell>
          <cell r="AD111">
            <v>11.323569975728729</v>
          </cell>
          <cell r="AE111">
            <v>11.191212978155855</v>
          </cell>
          <cell r="AF111">
            <v>11.058855980582983</v>
          </cell>
          <cell r="AG111">
            <v>10.926498983010109</v>
          </cell>
          <cell r="AH111">
            <v>10.794141985437236</v>
          </cell>
          <cell r="AI111">
            <v>10.661784987864362</v>
          </cell>
          <cell r="AJ111">
            <v>10.529427990291488</v>
          </cell>
          <cell r="AK111">
            <v>10.397070992718616</v>
          </cell>
          <cell r="AL111">
            <v>10.264713995145742</v>
          </cell>
          <cell r="AM111">
            <v>10.132356997572868</v>
          </cell>
          <cell r="AN111">
            <v>10</v>
          </cell>
        </row>
        <row r="112">
          <cell r="A112" t="str">
            <v>RC3CoLosAngs</v>
          </cell>
          <cell r="B112" t="str">
            <v>RD</v>
          </cell>
          <cell r="C112" t="str">
            <v>Constant</v>
          </cell>
          <cell r="D112">
            <v>30</v>
          </cell>
          <cell r="E112" t="str">
            <v>CommPV</v>
          </cell>
          <cell r="F112" t="str">
            <v>LosAngeles</v>
          </cell>
          <cell r="G112">
            <v>17.935380393925925</v>
          </cell>
          <cell r="H112">
            <v>17.102280701055726</v>
          </cell>
          <cell r="I112">
            <v>17.102280701055726</v>
          </cell>
          <cell r="J112">
            <v>17.102280701055726</v>
          </cell>
          <cell r="K112">
            <v>17.102280701055726</v>
          </cell>
          <cell r="L112">
            <v>17.102280701055726</v>
          </cell>
          <cell r="M112">
            <v>17.102280701055726</v>
          </cell>
          <cell r="N112">
            <v>17.102280701055726</v>
          </cell>
          <cell r="O112">
            <v>17.102280701055726</v>
          </cell>
          <cell r="P112">
            <v>17.102280701055726</v>
          </cell>
          <cell r="Q112">
            <v>17.102280701055726</v>
          </cell>
          <cell r="R112">
            <v>17.102280701055726</v>
          </cell>
          <cell r="S112">
            <v>17.102280701055726</v>
          </cell>
          <cell r="T112">
            <v>17.102280701055726</v>
          </cell>
          <cell r="U112">
            <v>17.102280701055726</v>
          </cell>
          <cell r="V112">
            <v>17.102280701055726</v>
          </cell>
          <cell r="W112">
            <v>17.102280701055726</v>
          </cell>
          <cell r="X112">
            <v>17.102280701055726</v>
          </cell>
          <cell r="Y112">
            <v>17.102280701055726</v>
          </cell>
          <cell r="Z112">
            <v>17.102280701055726</v>
          </cell>
          <cell r="AA112">
            <v>17.102280701055726</v>
          </cell>
          <cell r="AB112">
            <v>17.102280701055726</v>
          </cell>
          <cell r="AC112">
            <v>17.102280701055726</v>
          </cell>
          <cell r="AD112">
            <v>17.102280701055726</v>
          </cell>
          <cell r="AE112">
            <v>17.102280701055726</v>
          </cell>
          <cell r="AF112">
            <v>17.102280701055726</v>
          </cell>
          <cell r="AG112">
            <v>17.102280701055726</v>
          </cell>
          <cell r="AH112">
            <v>17.102280701055726</v>
          </cell>
          <cell r="AI112">
            <v>17.102280701055726</v>
          </cell>
          <cell r="AJ112">
            <v>17.102280701055726</v>
          </cell>
          <cell r="AK112">
            <v>17.102280701055726</v>
          </cell>
          <cell r="AL112">
            <v>17.102280701055726</v>
          </cell>
          <cell r="AM112">
            <v>17.102280701055726</v>
          </cell>
          <cell r="AN112">
            <v>17.102280701055726</v>
          </cell>
        </row>
        <row r="113">
          <cell r="A113" t="str">
            <v>RL3CoDaggett</v>
          </cell>
          <cell r="B113" t="str">
            <v>RD</v>
          </cell>
          <cell r="C113" t="str">
            <v>Low</v>
          </cell>
          <cell r="D113">
            <v>30</v>
          </cell>
          <cell r="E113" t="str">
            <v>CommPV</v>
          </cell>
          <cell r="F113" t="str">
            <v>Daggett</v>
          </cell>
          <cell r="G113">
            <v>17.935380393925925</v>
          </cell>
          <cell r="H113">
            <v>17.102280701055726</v>
          </cell>
          <cell r="I113">
            <v>13.146547163405941</v>
          </cell>
          <cell r="J113">
            <v>12.310138834981148</v>
          </cell>
          <cell r="K113">
            <v>11.076112347761187</v>
          </cell>
          <cell r="L113">
            <v>10.700197968854262</v>
          </cell>
          <cell r="M113">
            <v>10.324283589947337</v>
          </cell>
          <cell r="N113">
            <v>9.9483692110404114</v>
          </cell>
          <cell r="O113">
            <v>9.5724548321334861</v>
          </cell>
          <cell r="P113">
            <v>9.1965404532265609</v>
          </cell>
          <cell r="Q113">
            <v>8.8206260743196356</v>
          </cell>
          <cell r="R113">
            <v>8.4447116954127104</v>
          </cell>
          <cell r="S113">
            <v>8.0687973165057834</v>
          </cell>
          <cell r="T113">
            <v>7.6928829375988563</v>
          </cell>
          <cell r="U113">
            <v>7.5046515173436523</v>
          </cell>
          <cell r="V113">
            <v>7.3164200970884492</v>
          </cell>
          <cell r="W113">
            <v>7.1281886768332443</v>
          </cell>
          <cell r="X113">
            <v>6.9399572565780412</v>
          </cell>
          <cell r="Y113">
            <v>6.7517258363228372</v>
          </cell>
          <cell r="Z113">
            <v>6.5634944160676341</v>
          </cell>
          <cell r="AA113">
            <v>6.3752629958124292</v>
          </cell>
          <cell r="AB113">
            <v>6.187031575557226</v>
          </cell>
          <cell r="AC113">
            <v>5.998800155302022</v>
          </cell>
          <cell r="AD113">
            <v>5.8105687350468216</v>
          </cell>
          <cell r="AE113">
            <v>5.7595118615421388</v>
          </cell>
          <cell r="AF113">
            <v>5.7084549880374578</v>
          </cell>
          <cell r="AG113">
            <v>5.657398114532775</v>
          </cell>
          <cell r="AH113">
            <v>5.6063412410280922</v>
          </cell>
          <cell r="AI113">
            <v>5.3573505623347319</v>
          </cell>
          <cell r="AJ113">
            <v>5.3458804498677859</v>
          </cell>
          <cell r="AK113">
            <v>5.3344103374008407</v>
          </cell>
          <cell r="AL113">
            <v>5.3229402249338946</v>
          </cell>
          <cell r="AM113">
            <v>5.3114701124669486</v>
          </cell>
          <cell r="AN113">
            <v>5.3</v>
          </cell>
        </row>
        <row r="114">
          <cell r="A114" t="str">
            <v>RM3CoDaggett</v>
          </cell>
          <cell r="B114" t="str">
            <v>RD</v>
          </cell>
          <cell r="C114" t="str">
            <v>Mid</v>
          </cell>
          <cell r="D114">
            <v>30</v>
          </cell>
          <cell r="E114" t="str">
            <v>CommPV</v>
          </cell>
          <cell r="F114" t="str">
            <v>Daggett</v>
          </cell>
          <cell r="G114">
            <v>17.935380393925925</v>
          </cell>
          <cell r="H114">
            <v>17.102280701055726</v>
          </cell>
          <cell r="I114">
            <v>16.991960569761972</v>
          </cell>
          <cell r="J114">
            <v>16.008984217883214</v>
          </cell>
          <cell r="K114">
            <v>15.782198928478577</v>
          </cell>
          <cell r="L114">
            <v>15.417510158647625</v>
          </cell>
          <cell r="M114">
            <v>15.052821388816673</v>
          </cell>
          <cell r="N114">
            <v>14.688132618985721</v>
          </cell>
          <cell r="O114">
            <v>14.323443849154769</v>
          </cell>
          <cell r="P114">
            <v>13.958755079323817</v>
          </cell>
          <cell r="Q114">
            <v>13.594066309492865</v>
          </cell>
          <cell r="R114">
            <v>13.229377539661913</v>
          </cell>
          <cell r="S114">
            <v>12.864688769830963</v>
          </cell>
          <cell r="T114">
            <v>12.5</v>
          </cell>
          <cell r="U114">
            <v>12.382356997572872</v>
          </cell>
          <cell r="V114">
            <v>12.264713995145744</v>
          </cell>
          <cell r="W114">
            <v>12.147070992718616</v>
          </cell>
          <cell r="X114">
            <v>12.029427990291488</v>
          </cell>
          <cell r="Y114">
            <v>11.91178498786436</v>
          </cell>
          <cell r="Z114">
            <v>11.794141985437232</v>
          </cell>
          <cell r="AA114">
            <v>11.676498983010104</v>
          </cell>
          <cell r="AB114">
            <v>11.558855980582976</v>
          </cell>
          <cell r="AC114">
            <v>11.44121297815585</v>
          </cell>
          <cell r="AD114">
            <v>11.323569975728729</v>
          </cell>
          <cell r="AE114">
            <v>11.191212978155855</v>
          </cell>
          <cell r="AF114">
            <v>11.058855980582983</v>
          </cell>
          <cell r="AG114">
            <v>10.926498983010109</v>
          </cell>
          <cell r="AH114">
            <v>10.794141985437236</v>
          </cell>
          <cell r="AI114">
            <v>10.661784987864362</v>
          </cell>
          <cell r="AJ114">
            <v>10.529427990291488</v>
          </cell>
          <cell r="AK114">
            <v>10.397070992718616</v>
          </cell>
          <cell r="AL114">
            <v>10.264713995145742</v>
          </cell>
          <cell r="AM114">
            <v>10.132356997572868</v>
          </cell>
          <cell r="AN114">
            <v>10</v>
          </cell>
        </row>
        <row r="115">
          <cell r="A115" t="str">
            <v>RC3CoDaggett</v>
          </cell>
          <cell r="B115" t="str">
            <v>RD</v>
          </cell>
          <cell r="C115" t="str">
            <v>Constant</v>
          </cell>
          <cell r="D115">
            <v>30</v>
          </cell>
          <cell r="E115" t="str">
            <v>CommPV</v>
          </cell>
          <cell r="F115" t="str">
            <v>Daggett</v>
          </cell>
          <cell r="G115">
            <v>17.935380393925925</v>
          </cell>
          <cell r="H115">
            <v>17.102280701055726</v>
          </cell>
          <cell r="I115">
            <v>17.102280701055726</v>
          </cell>
          <cell r="J115">
            <v>17.102280701055726</v>
          </cell>
          <cell r="K115">
            <v>17.102280701055726</v>
          </cell>
          <cell r="L115">
            <v>17.102280701055726</v>
          </cell>
          <cell r="M115">
            <v>17.102280701055726</v>
          </cell>
          <cell r="N115">
            <v>17.102280701055726</v>
          </cell>
          <cell r="O115">
            <v>17.102280701055726</v>
          </cell>
          <cell r="P115">
            <v>17.102280701055726</v>
          </cell>
          <cell r="Q115">
            <v>17.102280701055726</v>
          </cell>
          <cell r="R115">
            <v>17.102280701055726</v>
          </cell>
          <cell r="S115">
            <v>17.102280701055726</v>
          </cell>
          <cell r="T115">
            <v>17.102280701055726</v>
          </cell>
          <cell r="U115">
            <v>17.102280701055726</v>
          </cell>
          <cell r="V115">
            <v>17.102280701055726</v>
          </cell>
          <cell r="W115">
            <v>17.102280701055726</v>
          </cell>
          <cell r="X115">
            <v>17.102280701055726</v>
          </cell>
          <cell r="Y115">
            <v>17.102280701055726</v>
          </cell>
          <cell r="Z115">
            <v>17.102280701055726</v>
          </cell>
          <cell r="AA115">
            <v>17.102280701055726</v>
          </cell>
          <cell r="AB115">
            <v>17.102280701055726</v>
          </cell>
          <cell r="AC115">
            <v>17.102280701055726</v>
          </cell>
          <cell r="AD115">
            <v>17.102280701055726</v>
          </cell>
          <cell r="AE115">
            <v>17.102280701055726</v>
          </cell>
          <cell r="AF115">
            <v>17.102280701055726</v>
          </cell>
          <cell r="AG115">
            <v>17.102280701055726</v>
          </cell>
          <cell r="AH115">
            <v>17.102280701055726</v>
          </cell>
          <cell r="AI115">
            <v>17.102280701055726</v>
          </cell>
          <cell r="AJ115">
            <v>17.102280701055726</v>
          </cell>
          <cell r="AK115">
            <v>17.102280701055726</v>
          </cell>
          <cell r="AL115">
            <v>17.102280701055726</v>
          </cell>
          <cell r="AM115">
            <v>17.102280701055726</v>
          </cell>
          <cell r="AN115">
            <v>17.102280701055726</v>
          </cell>
        </row>
        <row r="116">
          <cell r="A116" t="str">
            <v>RL3ReSeattle</v>
          </cell>
          <cell r="B116" t="str">
            <v>RD</v>
          </cell>
          <cell r="C116" t="str">
            <v>Low</v>
          </cell>
          <cell r="D116">
            <v>30</v>
          </cell>
          <cell r="E116" t="str">
            <v>ResPV</v>
          </cell>
          <cell r="F116" t="str">
            <v>Seattle</v>
          </cell>
          <cell r="G116">
            <v>23.427781782268116</v>
          </cell>
          <cell r="H116">
            <v>21.475466633745775</v>
          </cell>
          <cell r="I116">
            <v>18.768527819999992</v>
          </cell>
          <cell r="J116">
            <v>17.736258789899995</v>
          </cell>
          <cell r="K116">
            <v>16.605218399945961</v>
          </cell>
          <cell r="L116">
            <v>15.474178009991924</v>
          </cell>
          <cell r="M116">
            <v>14.34313762003789</v>
          </cell>
          <cell r="N116">
            <v>13.212097230083856</v>
          </cell>
          <cell r="O116">
            <v>12.081056840129822</v>
          </cell>
          <cell r="P116">
            <v>10.95001645017579</v>
          </cell>
          <cell r="Q116">
            <v>9.818976060221754</v>
          </cell>
          <cell r="R116">
            <v>8.68793567026772</v>
          </cell>
          <cell r="S116">
            <v>7.5568952803136868</v>
          </cell>
          <cell r="T116">
            <v>6.4258548903596528</v>
          </cell>
          <cell r="U116">
            <v>6.2700981843963755</v>
          </cell>
          <cell r="V116">
            <v>6.1143414784330981</v>
          </cell>
          <cell r="W116">
            <v>5.9585847724698207</v>
          </cell>
          <cell r="X116">
            <v>5.8028280665065433</v>
          </cell>
          <cell r="Y116">
            <v>5.6470713605432659</v>
          </cell>
          <cell r="Z116">
            <v>5.4913146545799894</v>
          </cell>
          <cell r="AA116">
            <v>5.335557948616712</v>
          </cell>
          <cell r="AB116">
            <v>5.1798012426534346</v>
          </cell>
          <cell r="AC116">
            <v>5.0240445366901572</v>
          </cell>
          <cell r="AD116">
            <v>4.8682878307268833</v>
          </cell>
          <cell r="AE116">
            <v>4.7937883145145452</v>
          </cell>
          <cell r="AF116">
            <v>4.7192887983022072</v>
          </cell>
          <cell r="AG116">
            <v>4.6447892820898691</v>
          </cell>
          <cell r="AH116">
            <v>4.570289765877531</v>
          </cell>
          <cell r="AI116">
            <v>4.4957902496651938</v>
          </cell>
          <cell r="AJ116">
            <v>4.4766321997321548</v>
          </cell>
          <cell r="AK116">
            <v>4.4574741497991166</v>
          </cell>
          <cell r="AL116">
            <v>4.4383160998660784</v>
          </cell>
          <cell r="AM116">
            <v>4.4191580499330403</v>
          </cell>
          <cell r="AN116">
            <v>4.4000000000000004</v>
          </cell>
        </row>
        <row r="117">
          <cell r="A117" t="str">
            <v>RM3ReSeattle</v>
          </cell>
          <cell r="B117" t="str">
            <v>RD</v>
          </cell>
          <cell r="C117" t="str">
            <v>Mid</v>
          </cell>
          <cell r="D117">
            <v>30</v>
          </cell>
          <cell r="E117" t="str">
            <v>ResPV</v>
          </cell>
          <cell r="F117" t="str">
            <v>Seattle</v>
          </cell>
          <cell r="G117">
            <v>23.427781782268116</v>
          </cell>
          <cell r="H117">
            <v>21.475466633745775</v>
          </cell>
          <cell r="I117">
            <v>20.602561863834836</v>
          </cell>
          <cell r="J117">
            <v>20.086745196578846</v>
          </cell>
          <cell r="K117">
            <v>19.204865985973182</v>
          </cell>
          <cell r="L117">
            <v>18.322986775367518</v>
          </cell>
          <cell r="M117">
            <v>17.441107564761854</v>
          </cell>
          <cell r="N117">
            <v>16.55922835415619</v>
          </cell>
          <cell r="O117">
            <v>15.677349143550526</v>
          </cell>
          <cell r="P117">
            <v>14.795469932944858</v>
          </cell>
          <cell r="Q117">
            <v>13.913590722339192</v>
          </cell>
          <cell r="R117">
            <v>13.031711511733526</v>
          </cell>
          <cell r="S117">
            <v>12.14983230112786</v>
          </cell>
          <cell r="T117">
            <v>11.267953090522191</v>
          </cell>
          <cell r="U117">
            <v>11.05389827197812</v>
          </cell>
          <cell r="V117">
            <v>10.83984345343405</v>
          </cell>
          <cell r="W117">
            <v>10.625788634889981</v>
          </cell>
          <cell r="X117">
            <v>10.411733816345908</v>
          </cell>
          <cell r="Y117">
            <v>10.197678997801837</v>
          </cell>
          <cell r="Z117">
            <v>9.9836241792577667</v>
          </cell>
          <cell r="AA117">
            <v>9.769569360713696</v>
          </cell>
          <cell r="AB117">
            <v>9.555514542169627</v>
          </cell>
          <cell r="AC117">
            <v>9.3414597236255545</v>
          </cell>
          <cell r="AD117">
            <v>9.1274049050814767</v>
          </cell>
          <cell r="AE117">
            <v>9.0355500511383013</v>
          </cell>
          <cell r="AF117">
            <v>8.943695197195126</v>
          </cell>
          <cell r="AG117">
            <v>8.8518403432519506</v>
          </cell>
          <cell r="AH117">
            <v>8.7599854893087752</v>
          </cell>
          <cell r="AI117">
            <v>8.6681306353655962</v>
          </cell>
          <cell r="AJ117">
            <v>8.6465045082924767</v>
          </cell>
          <cell r="AK117">
            <v>8.6248783812193572</v>
          </cell>
          <cell r="AL117">
            <v>8.6032522541462377</v>
          </cell>
          <cell r="AM117">
            <v>8.5816261270731182</v>
          </cell>
          <cell r="AN117">
            <v>8.56</v>
          </cell>
        </row>
        <row r="118">
          <cell r="A118" t="str">
            <v>RC3ReSeattle</v>
          </cell>
          <cell r="B118" t="str">
            <v>RD</v>
          </cell>
          <cell r="C118" t="str">
            <v>Constant</v>
          </cell>
          <cell r="D118">
            <v>30</v>
          </cell>
          <cell r="E118" t="str">
            <v>ResPV</v>
          </cell>
          <cell r="F118" t="str">
            <v>Seattle</v>
          </cell>
          <cell r="G118">
            <v>23.427781782268116</v>
          </cell>
          <cell r="H118">
            <v>21.475466633745775</v>
          </cell>
          <cell r="I118">
            <v>21.475466633745775</v>
          </cell>
          <cell r="J118">
            <v>21.475466633745775</v>
          </cell>
          <cell r="K118">
            <v>21.475466633745775</v>
          </cell>
          <cell r="L118">
            <v>21.475466633745775</v>
          </cell>
          <cell r="M118">
            <v>21.475466633745775</v>
          </cell>
          <cell r="N118">
            <v>21.475466633745775</v>
          </cell>
          <cell r="O118">
            <v>21.475466633745775</v>
          </cell>
          <cell r="P118">
            <v>21.475466633745775</v>
          </cell>
          <cell r="Q118">
            <v>21.475466633745775</v>
          </cell>
          <cell r="R118">
            <v>21.475466633745775</v>
          </cell>
          <cell r="S118">
            <v>21.475466633745775</v>
          </cell>
          <cell r="T118">
            <v>21.475466633745775</v>
          </cell>
          <cell r="U118">
            <v>21.475466633745775</v>
          </cell>
          <cell r="V118">
            <v>21.475466633745775</v>
          </cell>
          <cell r="W118">
            <v>21.475466633745775</v>
          </cell>
          <cell r="X118">
            <v>21.475466633745775</v>
          </cell>
          <cell r="Y118">
            <v>21.475466633745775</v>
          </cell>
          <cell r="Z118">
            <v>21.475466633745775</v>
          </cell>
          <cell r="AA118">
            <v>21.475466633745775</v>
          </cell>
          <cell r="AB118">
            <v>21.475466633745775</v>
          </cell>
          <cell r="AC118">
            <v>21.475466633745775</v>
          </cell>
          <cell r="AD118">
            <v>21.475466633745775</v>
          </cell>
          <cell r="AE118">
            <v>21.475466633745775</v>
          </cell>
          <cell r="AF118">
            <v>21.475466633745775</v>
          </cell>
          <cell r="AG118">
            <v>21.475466633745775</v>
          </cell>
          <cell r="AH118">
            <v>21.475466633745775</v>
          </cell>
          <cell r="AI118">
            <v>21.475466633745775</v>
          </cell>
          <cell r="AJ118">
            <v>21.475466633745775</v>
          </cell>
          <cell r="AK118">
            <v>21.475466633745775</v>
          </cell>
          <cell r="AL118">
            <v>21.475466633745775</v>
          </cell>
          <cell r="AM118">
            <v>21.475466633745775</v>
          </cell>
          <cell r="AN118">
            <v>21.475466633745775</v>
          </cell>
        </row>
        <row r="119">
          <cell r="A119" t="str">
            <v>RL3ReChicago</v>
          </cell>
          <cell r="B119" t="str">
            <v>RD</v>
          </cell>
          <cell r="C119" t="str">
            <v>Low</v>
          </cell>
          <cell r="D119">
            <v>30</v>
          </cell>
          <cell r="E119" t="str">
            <v>ResPV</v>
          </cell>
          <cell r="F119" t="str">
            <v>Chicago</v>
          </cell>
          <cell r="G119">
            <v>23.427781782268116</v>
          </cell>
          <cell r="H119">
            <v>21.475466633745775</v>
          </cell>
          <cell r="I119">
            <v>18.768527819999992</v>
          </cell>
          <cell r="J119">
            <v>17.736258789899995</v>
          </cell>
          <cell r="K119">
            <v>16.605218399945961</v>
          </cell>
          <cell r="L119">
            <v>15.474178009991924</v>
          </cell>
          <cell r="M119">
            <v>14.34313762003789</v>
          </cell>
          <cell r="N119">
            <v>13.212097230083856</v>
          </cell>
          <cell r="O119">
            <v>12.081056840129822</v>
          </cell>
          <cell r="P119">
            <v>10.95001645017579</v>
          </cell>
          <cell r="Q119">
            <v>9.818976060221754</v>
          </cell>
          <cell r="R119">
            <v>8.68793567026772</v>
          </cell>
          <cell r="S119">
            <v>7.5568952803136868</v>
          </cell>
          <cell r="T119">
            <v>6.4258548903596528</v>
          </cell>
          <cell r="U119">
            <v>6.2700981843963755</v>
          </cell>
          <cell r="V119">
            <v>6.1143414784330981</v>
          </cell>
          <cell r="W119">
            <v>5.9585847724698207</v>
          </cell>
          <cell r="X119">
            <v>5.8028280665065433</v>
          </cell>
          <cell r="Y119">
            <v>5.6470713605432659</v>
          </cell>
          <cell r="Z119">
            <v>5.4913146545799894</v>
          </cell>
          <cell r="AA119">
            <v>5.335557948616712</v>
          </cell>
          <cell r="AB119">
            <v>5.1798012426534346</v>
          </cell>
          <cell r="AC119">
            <v>5.0240445366901572</v>
          </cell>
          <cell r="AD119">
            <v>4.8682878307268833</v>
          </cell>
          <cell r="AE119">
            <v>4.7937883145145452</v>
          </cell>
          <cell r="AF119">
            <v>4.7192887983022072</v>
          </cell>
          <cell r="AG119">
            <v>4.6447892820898691</v>
          </cell>
          <cell r="AH119">
            <v>4.570289765877531</v>
          </cell>
          <cell r="AI119">
            <v>4.4957902496651938</v>
          </cell>
          <cell r="AJ119">
            <v>4.4766321997321548</v>
          </cell>
          <cell r="AK119">
            <v>4.4574741497991166</v>
          </cell>
          <cell r="AL119">
            <v>4.4383160998660784</v>
          </cell>
          <cell r="AM119">
            <v>4.4191580499330403</v>
          </cell>
          <cell r="AN119">
            <v>4.4000000000000004</v>
          </cell>
        </row>
        <row r="120">
          <cell r="A120" t="str">
            <v>RM3ReChicago</v>
          </cell>
          <cell r="B120" t="str">
            <v>RD</v>
          </cell>
          <cell r="C120" t="str">
            <v>Mid</v>
          </cell>
          <cell r="D120">
            <v>30</v>
          </cell>
          <cell r="E120" t="str">
            <v>ResPV</v>
          </cell>
          <cell r="F120" t="str">
            <v>Chicago</v>
          </cell>
          <cell r="G120">
            <v>23.427781782268116</v>
          </cell>
          <cell r="H120">
            <v>21.475466633745775</v>
          </cell>
          <cell r="I120">
            <v>20.602561863834836</v>
          </cell>
          <cell r="J120">
            <v>20.086745196578846</v>
          </cell>
          <cell r="K120">
            <v>19.204865985973182</v>
          </cell>
          <cell r="L120">
            <v>18.322986775367518</v>
          </cell>
          <cell r="M120">
            <v>17.441107564761854</v>
          </cell>
          <cell r="N120">
            <v>16.55922835415619</v>
          </cell>
          <cell r="O120">
            <v>15.677349143550526</v>
          </cell>
          <cell r="P120">
            <v>14.795469932944858</v>
          </cell>
          <cell r="Q120">
            <v>13.913590722339192</v>
          </cell>
          <cell r="R120">
            <v>13.031711511733526</v>
          </cell>
          <cell r="S120">
            <v>12.14983230112786</v>
          </cell>
          <cell r="T120">
            <v>11.267953090522191</v>
          </cell>
          <cell r="U120">
            <v>11.05389827197812</v>
          </cell>
          <cell r="V120">
            <v>10.83984345343405</v>
          </cell>
          <cell r="W120">
            <v>10.625788634889981</v>
          </cell>
          <cell r="X120">
            <v>10.411733816345908</v>
          </cell>
          <cell r="Y120">
            <v>10.197678997801837</v>
          </cell>
          <cell r="Z120">
            <v>9.9836241792577667</v>
          </cell>
          <cell r="AA120">
            <v>9.769569360713696</v>
          </cell>
          <cell r="AB120">
            <v>9.555514542169627</v>
          </cell>
          <cell r="AC120">
            <v>9.3414597236255545</v>
          </cell>
          <cell r="AD120">
            <v>9.1274049050814767</v>
          </cell>
          <cell r="AE120">
            <v>9.0355500511383013</v>
          </cell>
          <cell r="AF120">
            <v>8.943695197195126</v>
          </cell>
          <cell r="AG120">
            <v>8.8518403432519506</v>
          </cell>
          <cell r="AH120">
            <v>8.7599854893087752</v>
          </cell>
          <cell r="AI120">
            <v>8.6681306353655962</v>
          </cell>
          <cell r="AJ120">
            <v>8.6465045082924767</v>
          </cell>
          <cell r="AK120">
            <v>8.6248783812193572</v>
          </cell>
          <cell r="AL120">
            <v>8.6032522541462377</v>
          </cell>
          <cell r="AM120">
            <v>8.5816261270731182</v>
          </cell>
          <cell r="AN120">
            <v>8.56</v>
          </cell>
        </row>
        <row r="121">
          <cell r="A121" t="str">
            <v>RC3ReChicago</v>
          </cell>
          <cell r="B121" t="str">
            <v>RD</v>
          </cell>
          <cell r="C121" t="str">
            <v>Constant</v>
          </cell>
          <cell r="D121">
            <v>30</v>
          </cell>
          <cell r="E121" t="str">
            <v>ResPV</v>
          </cell>
          <cell r="F121" t="str">
            <v>Chicago</v>
          </cell>
          <cell r="G121">
            <v>23.427781782268116</v>
          </cell>
          <cell r="H121">
            <v>21.475466633745775</v>
          </cell>
          <cell r="I121">
            <v>21.475466633745775</v>
          </cell>
          <cell r="J121">
            <v>21.475466633745775</v>
          </cell>
          <cell r="K121">
            <v>21.475466633745775</v>
          </cell>
          <cell r="L121">
            <v>21.475466633745775</v>
          </cell>
          <cell r="M121">
            <v>21.475466633745775</v>
          </cell>
          <cell r="N121">
            <v>21.475466633745775</v>
          </cell>
          <cell r="O121">
            <v>21.475466633745775</v>
          </cell>
          <cell r="P121">
            <v>21.475466633745775</v>
          </cell>
          <cell r="Q121">
            <v>21.475466633745775</v>
          </cell>
          <cell r="R121">
            <v>21.475466633745775</v>
          </cell>
          <cell r="S121">
            <v>21.475466633745775</v>
          </cell>
          <cell r="T121">
            <v>21.475466633745775</v>
          </cell>
          <cell r="U121">
            <v>21.475466633745775</v>
          </cell>
          <cell r="V121">
            <v>21.475466633745775</v>
          </cell>
          <cell r="W121">
            <v>21.475466633745775</v>
          </cell>
          <cell r="X121">
            <v>21.475466633745775</v>
          </cell>
          <cell r="Y121">
            <v>21.475466633745775</v>
          </cell>
          <cell r="Z121">
            <v>21.475466633745775</v>
          </cell>
          <cell r="AA121">
            <v>21.475466633745775</v>
          </cell>
          <cell r="AB121">
            <v>21.475466633745775</v>
          </cell>
          <cell r="AC121">
            <v>21.475466633745775</v>
          </cell>
          <cell r="AD121">
            <v>21.475466633745775</v>
          </cell>
          <cell r="AE121">
            <v>21.475466633745775</v>
          </cell>
          <cell r="AF121">
            <v>21.475466633745775</v>
          </cell>
          <cell r="AG121">
            <v>21.475466633745775</v>
          </cell>
          <cell r="AH121">
            <v>21.475466633745775</v>
          </cell>
          <cell r="AI121">
            <v>21.475466633745775</v>
          </cell>
          <cell r="AJ121">
            <v>21.475466633745775</v>
          </cell>
          <cell r="AK121">
            <v>21.475466633745775</v>
          </cell>
          <cell r="AL121">
            <v>21.475466633745775</v>
          </cell>
          <cell r="AM121">
            <v>21.475466633745775</v>
          </cell>
          <cell r="AN121">
            <v>21.475466633745775</v>
          </cell>
        </row>
        <row r="122">
          <cell r="A122" t="str">
            <v>RL3ReKansasy</v>
          </cell>
          <cell r="B122" t="str">
            <v>RD</v>
          </cell>
          <cell r="C122" t="str">
            <v>Low</v>
          </cell>
          <cell r="D122">
            <v>30</v>
          </cell>
          <cell r="E122" t="str">
            <v>ResPV</v>
          </cell>
          <cell r="F122" t="str">
            <v>KansasCity</v>
          </cell>
          <cell r="G122">
            <v>23.427781782268116</v>
          </cell>
          <cell r="H122">
            <v>21.475466633745775</v>
          </cell>
          <cell r="I122">
            <v>18.768527819999992</v>
          </cell>
          <cell r="J122">
            <v>17.736258789899995</v>
          </cell>
          <cell r="K122">
            <v>16.605218399945961</v>
          </cell>
          <cell r="L122">
            <v>15.474178009991924</v>
          </cell>
          <cell r="M122">
            <v>14.34313762003789</v>
          </cell>
          <cell r="N122">
            <v>13.212097230083856</v>
          </cell>
          <cell r="O122">
            <v>12.081056840129822</v>
          </cell>
          <cell r="P122">
            <v>10.95001645017579</v>
          </cell>
          <cell r="Q122">
            <v>9.818976060221754</v>
          </cell>
          <cell r="R122">
            <v>8.68793567026772</v>
          </cell>
          <cell r="S122">
            <v>7.5568952803136868</v>
          </cell>
          <cell r="T122">
            <v>6.4258548903596528</v>
          </cell>
          <cell r="U122">
            <v>6.2700981843963755</v>
          </cell>
          <cell r="V122">
            <v>6.1143414784330981</v>
          </cell>
          <cell r="W122">
            <v>5.9585847724698207</v>
          </cell>
          <cell r="X122">
            <v>5.8028280665065433</v>
          </cell>
          <cell r="Y122">
            <v>5.6470713605432659</v>
          </cell>
          <cell r="Z122">
            <v>5.4913146545799894</v>
          </cell>
          <cell r="AA122">
            <v>5.335557948616712</v>
          </cell>
          <cell r="AB122">
            <v>5.1798012426534346</v>
          </cell>
          <cell r="AC122">
            <v>5.0240445366901572</v>
          </cell>
          <cell r="AD122">
            <v>4.8682878307268833</v>
          </cell>
          <cell r="AE122">
            <v>4.7937883145145452</v>
          </cell>
          <cell r="AF122">
            <v>4.7192887983022072</v>
          </cell>
          <cell r="AG122">
            <v>4.6447892820898691</v>
          </cell>
          <cell r="AH122">
            <v>4.570289765877531</v>
          </cell>
          <cell r="AI122">
            <v>4.4957902496651938</v>
          </cell>
          <cell r="AJ122">
            <v>4.4766321997321548</v>
          </cell>
          <cell r="AK122">
            <v>4.4574741497991166</v>
          </cell>
          <cell r="AL122">
            <v>4.4383160998660784</v>
          </cell>
          <cell r="AM122">
            <v>4.4191580499330403</v>
          </cell>
          <cell r="AN122">
            <v>4.4000000000000004</v>
          </cell>
        </row>
        <row r="123">
          <cell r="A123" t="str">
            <v>RM3ReKansasy</v>
          </cell>
          <cell r="B123" t="str">
            <v>RD</v>
          </cell>
          <cell r="C123" t="str">
            <v>Mid</v>
          </cell>
          <cell r="D123">
            <v>30</v>
          </cell>
          <cell r="E123" t="str">
            <v>ResPV</v>
          </cell>
          <cell r="F123" t="str">
            <v>KansasCity</v>
          </cell>
          <cell r="G123">
            <v>23.427781782268116</v>
          </cell>
          <cell r="H123">
            <v>21.475466633745775</v>
          </cell>
          <cell r="I123">
            <v>20.602561863834836</v>
          </cell>
          <cell r="J123">
            <v>20.086745196578846</v>
          </cell>
          <cell r="K123">
            <v>19.204865985973182</v>
          </cell>
          <cell r="L123">
            <v>18.322986775367518</v>
          </cell>
          <cell r="M123">
            <v>17.441107564761854</v>
          </cell>
          <cell r="N123">
            <v>16.55922835415619</v>
          </cell>
          <cell r="O123">
            <v>15.677349143550526</v>
          </cell>
          <cell r="P123">
            <v>14.795469932944858</v>
          </cell>
          <cell r="Q123">
            <v>13.913590722339192</v>
          </cell>
          <cell r="R123">
            <v>13.031711511733526</v>
          </cell>
          <cell r="S123">
            <v>12.14983230112786</v>
          </cell>
          <cell r="T123">
            <v>11.267953090522191</v>
          </cell>
          <cell r="U123">
            <v>11.05389827197812</v>
          </cell>
          <cell r="V123">
            <v>10.83984345343405</v>
          </cell>
          <cell r="W123">
            <v>10.625788634889981</v>
          </cell>
          <cell r="X123">
            <v>10.411733816345908</v>
          </cell>
          <cell r="Y123">
            <v>10.197678997801837</v>
          </cell>
          <cell r="Z123">
            <v>9.9836241792577667</v>
          </cell>
          <cell r="AA123">
            <v>9.769569360713696</v>
          </cell>
          <cell r="AB123">
            <v>9.555514542169627</v>
          </cell>
          <cell r="AC123">
            <v>9.3414597236255545</v>
          </cell>
          <cell r="AD123">
            <v>9.1274049050814767</v>
          </cell>
          <cell r="AE123">
            <v>9.0355500511383013</v>
          </cell>
          <cell r="AF123">
            <v>8.943695197195126</v>
          </cell>
          <cell r="AG123">
            <v>8.8518403432519506</v>
          </cell>
          <cell r="AH123">
            <v>8.7599854893087752</v>
          </cell>
          <cell r="AI123">
            <v>8.6681306353655962</v>
          </cell>
          <cell r="AJ123">
            <v>8.6465045082924767</v>
          </cell>
          <cell r="AK123">
            <v>8.6248783812193572</v>
          </cell>
          <cell r="AL123">
            <v>8.6032522541462377</v>
          </cell>
          <cell r="AM123">
            <v>8.5816261270731182</v>
          </cell>
          <cell r="AN123">
            <v>8.56</v>
          </cell>
        </row>
        <row r="124">
          <cell r="A124" t="str">
            <v>RC3ReKansasy</v>
          </cell>
          <cell r="B124" t="str">
            <v>RD</v>
          </cell>
          <cell r="C124" t="str">
            <v>Constant</v>
          </cell>
          <cell r="D124">
            <v>30</v>
          </cell>
          <cell r="E124" t="str">
            <v>ResPV</v>
          </cell>
          <cell r="F124" t="str">
            <v>KansasCity</v>
          </cell>
          <cell r="G124">
            <v>23.427781782268116</v>
          </cell>
          <cell r="H124">
            <v>21.475466633745775</v>
          </cell>
          <cell r="I124">
            <v>21.475466633745775</v>
          </cell>
          <cell r="J124">
            <v>21.475466633745775</v>
          </cell>
          <cell r="K124">
            <v>21.475466633745775</v>
          </cell>
          <cell r="L124">
            <v>21.475466633745775</v>
          </cell>
          <cell r="M124">
            <v>21.475466633745775</v>
          </cell>
          <cell r="N124">
            <v>21.475466633745775</v>
          </cell>
          <cell r="O124">
            <v>21.475466633745775</v>
          </cell>
          <cell r="P124">
            <v>21.475466633745775</v>
          </cell>
          <cell r="Q124">
            <v>21.475466633745775</v>
          </cell>
          <cell r="R124">
            <v>21.475466633745775</v>
          </cell>
          <cell r="S124">
            <v>21.475466633745775</v>
          </cell>
          <cell r="T124">
            <v>21.475466633745775</v>
          </cell>
          <cell r="U124">
            <v>21.475466633745775</v>
          </cell>
          <cell r="V124">
            <v>21.475466633745775</v>
          </cell>
          <cell r="W124">
            <v>21.475466633745775</v>
          </cell>
          <cell r="X124">
            <v>21.475466633745775</v>
          </cell>
          <cell r="Y124">
            <v>21.475466633745775</v>
          </cell>
          <cell r="Z124">
            <v>21.475466633745775</v>
          </cell>
          <cell r="AA124">
            <v>21.475466633745775</v>
          </cell>
          <cell r="AB124">
            <v>21.475466633745775</v>
          </cell>
          <cell r="AC124">
            <v>21.475466633745775</v>
          </cell>
          <cell r="AD124">
            <v>21.475466633745775</v>
          </cell>
          <cell r="AE124">
            <v>21.475466633745775</v>
          </cell>
          <cell r="AF124">
            <v>21.475466633745775</v>
          </cell>
          <cell r="AG124">
            <v>21.475466633745775</v>
          </cell>
          <cell r="AH124">
            <v>21.475466633745775</v>
          </cell>
          <cell r="AI124">
            <v>21.475466633745775</v>
          </cell>
          <cell r="AJ124">
            <v>21.475466633745775</v>
          </cell>
          <cell r="AK124">
            <v>21.475466633745775</v>
          </cell>
          <cell r="AL124">
            <v>21.475466633745775</v>
          </cell>
          <cell r="AM124">
            <v>21.475466633745775</v>
          </cell>
          <cell r="AN124">
            <v>21.475466633745775</v>
          </cell>
        </row>
        <row r="125">
          <cell r="A125" t="str">
            <v>RL3ReLosAngs</v>
          </cell>
          <cell r="B125" t="str">
            <v>RD</v>
          </cell>
          <cell r="C125" t="str">
            <v>Low</v>
          </cell>
          <cell r="D125">
            <v>30</v>
          </cell>
          <cell r="E125" t="str">
            <v>ResPV</v>
          </cell>
          <cell r="F125" t="str">
            <v>LosAngeles</v>
          </cell>
          <cell r="G125">
            <v>23.427781782268116</v>
          </cell>
          <cell r="H125">
            <v>21.475466633745775</v>
          </cell>
          <cell r="I125">
            <v>18.768527819999992</v>
          </cell>
          <cell r="J125">
            <v>17.736258789899995</v>
          </cell>
          <cell r="K125">
            <v>16.605218399945961</v>
          </cell>
          <cell r="L125">
            <v>15.474178009991924</v>
          </cell>
          <cell r="M125">
            <v>14.34313762003789</v>
          </cell>
          <cell r="N125">
            <v>13.212097230083856</v>
          </cell>
          <cell r="O125">
            <v>12.081056840129822</v>
          </cell>
          <cell r="P125">
            <v>10.95001645017579</v>
          </cell>
          <cell r="Q125">
            <v>9.818976060221754</v>
          </cell>
          <cell r="R125">
            <v>8.68793567026772</v>
          </cell>
          <cell r="S125">
            <v>7.5568952803136868</v>
          </cell>
          <cell r="T125">
            <v>6.4258548903596528</v>
          </cell>
          <cell r="U125">
            <v>6.2700981843963755</v>
          </cell>
          <cell r="V125">
            <v>6.1143414784330981</v>
          </cell>
          <cell r="W125">
            <v>5.9585847724698207</v>
          </cell>
          <cell r="X125">
            <v>5.8028280665065433</v>
          </cell>
          <cell r="Y125">
            <v>5.6470713605432659</v>
          </cell>
          <cell r="Z125">
            <v>5.4913146545799894</v>
          </cell>
          <cell r="AA125">
            <v>5.335557948616712</v>
          </cell>
          <cell r="AB125">
            <v>5.1798012426534346</v>
          </cell>
          <cell r="AC125">
            <v>5.0240445366901572</v>
          </cell>
          <cell r="AD125">
            <v>4.8682878307268833</v>
          </cell>
          <cell r="AE125">
            <v>4.7937883145145452</v>
          </cell>
          <cell r="AF125">
            <v>4.7192887983022072</v>
          </cell>
          <cell r="AG125">
            <v>4.6447892820898691</v>
          </cell>
          <cell r="AH125">
            <v>4.570289765877531</v>
          </cell>
          <cell r="AI125">
            <v>4.4957902496651938</v>
          </cell>
          <cell r="AJ125">
            <v>4.4766321997321548</v>
          </cell>
          <cell r="AK125">
            <v>4.4574741497991166</v>
          </cell>
          <cell r="AL125">
            <v>4.4383160998660784</v>
          </cell>
          <cell r="AM125">
            <v>4.4191580499330403</v>
          </cell>
          <cell r="AN125">
            <v>4.4000000000000004</v>
          </cell>
        </row>
        <row r="126">
          <cell r="A126" t="str">
            <v>RM3ReLosAngs</v>
          </cell>
          <cell r="B126" t="str">
            <v>RD</v>
          </cell>
          <cell r="C126" t="str">
            <v>Mid</v>
          </cell>
          <cell r="D126">
            <v>30</v>
          </cell>
          <cell r="E126" t="str">
            <v>ResPV</v>
          </cell>
          <cell r="F126" t="str">
            <v>LosAngeles</v>
          </cell>
          <cell r="G126">
            <v>23.427781782268116</v>
          </cell>
          <cell r="H126">
            <v>21.475466633745775</v>
          </cell>
          <cell r="I126">
            <v>20.602561863834836</v>
          </cell>
          <cell r="J126">
            <v>20.086745196578846</v>
          </cell>
          <cell r="K126">
            <v>19.204865985973182</v>
          </cell>
          <cell r="L126">
            <v>18.322986775367518</v>
          </cell>
          <cell r="M126">
            <v>17.441107564761854</v>
          </cell>
          <cell r="N126">
            <v>16.55922835415619</v>
          </cell>
          <cell r="O126">
            <v>15.677349143550526</v>
          </cell>
          <cell r="P126">
            <v>14.795469932944858</v>
          </cell>
          <cell r="Q126">
            <v>13.913590722339192</v>
          </cell>
          <cell r="R126">
            <v>13.031711511733526</v>
          </cell>
          <cell r="S126">
            <v>12.14983230112786</v>
          </cell>
          <cell r="T126">
            <v>11.267953090522191</v>
          </cell>
          <cell r="U126">
            <v>11.05389827197812</v>
          </cell>
          <cell r="V126">
            <v>10.83984345343405</v>
          </cell>
          <cell r="W126">
            <v>10.625788634889981</v>
          </cell>
          <cell r="X126">
            <v>10.411733816345908</v>
          </cell>
          <cell r="Y126">
            <v>10.197678997801837</v>
          </cell>
          <cell r="Z126">
            <v>9.9836241792577667</v>
          </cell>
          <cell r="AA126">
            <v>9.769569360713696</v>
          </cell>
          <cell r="AB126">
            <v>9.555514542169627</v>
          </cell>
          <cell r="AC126">
            <v>9.3414597236255545</v>
          </cell>
          <cell r="AD126">
            <v>9.1274049050814767</v>
          </cell>
          <cell r="AE126">
            <v>9.0355500511383013</v>
          </cell>
          <cell r="AF126">
            <v>8.943695197195126</v>
          </cell>
          <cell r="AG126">
            <v>8.8518403432519506</v>
          </cell>
          <cell r="AH126">
            <v>8.7599854893087752</v>
          </cell>
          <cell r="AI126">
            <v>8.6681306353655962</v>
          </cell>
          <cell r="AJ126">
            <v>8.6465045082924767</v>
          </cell>
          <cell r="AK126">
            <v>8.6248783812193572</v>
          </cell>
          <cell r="AL126">
            <v>8.6032522541462377</v>
          </cell>
          <cell r="AM126">
            <v>8.5816261270731182</v>
          </cell>
          <cell r="AN126">
            <v>8.56</v>
          </cell>
        </row>
        <row r="127">
          <cell r="A127" t="str">
            <v>RC3ReLosAngs</v>
          </cell>
          <cell r="B127" t="str">
            <v>RD</v>
          </cell>
          <cell r="C127" t="str">
            <v>Constant</v>
          </cell>
          <cell r="D127">
            <v>30</v>
          </cell>
          <cell r="E127" t="str">
            <v>ResPV</v>
          </cell>
          <cell r="F127" t="str">
            <v>LosAngeles</v>
          </cell>
          <cell r="G127">
            <v>23.427781782268116</v>
          </cell>
          <cell r="H127">
            <v>21.475466633745775</v>
          </cell>
          <cell r="I127">
            <v>21.475466633745775</v>
          </cell>
          <cell r="J127">
            <v>21.475466633745775</v>
          </cell>
          <cell r="K127">
            <v>21.475466633745775</v>
          </cell>
          <cell r="L127">
            <v>21.475466633745775</v>
          </cell>
          <cell r="M127">
            <v>21.475466633745775</v>
          </cell>
          <cell r="N127">
            <v>21.475466633745775</v>
          </cell>
          <cell r="O127">
            <v>21.475466633745775</v>
          </cell>
          <cell r="P127">
            <v>21.475466633745775</v>
          </cell>
          <cell r="Q127">
            <v>21.475466633745775</v>
          </cell>
          <cell r="R127">
            <v>21.475466633745775</v>
          </cell>
          <cell r="S127">
            <v>21.475466633745775</v>
          </cell>
          <cell r="T127">
            <v>21.475466633745775</v>
          </cell>
          <cell r="U127">
            <v>21.475466633745775</v>
          </cell>
          <cell r="V127">
            <v>21.475466633745775</v>
          </cell>
          <cell r="W127">
            <v>21.475466633745775</v>
          </cell>
          <cell r="X127">
            <v>21.475466633745775</v>
          </cell>
          <cell r="Y127">
            <v>21.475466633745775</v>
          </cell>
          <cell r="Z127">
            <v>21.475466633745775</v>
          </cell>
          <cell r="AA127">
            <v>21.475466633745775</v>
          </cell>
          <cell r="AB127">
            <v>21.475466633745775</v>
          </cell>
          <cell r="AC127">
            <v>21.475466633745775</v>
          </cell>
          <cell r="AD127">
            <v>21.475466633745775</v>
          </cell>
          <cell r="AE127">
            <v>21.475466633745775</v>
          </cell>
          <cell r="AF127">
            <v>21.475466633745775</v>
          </cell>
          <cell r="AG127">
            <v>21.475466633745775</v>
          </cell>
          <cell r="AH127">
            <v>21.475466633745775</v>
          </cell>
          <cell r="AI127">
            <v>21.475466633745775</v>
          </cell>
          <cell r="AJ127">
            <v>21.475466633745775</v>
          </cell>
          <cell r="AK127">
            <v>21.475466633745775</v>
          </cell>
          <cell r="AL127">
            <v>21.475466633745775</v>
          </cell>
          <cell r="AM127">
            <v>21.475466633745775</v>
          </cell>
          <cell r="AN127">
            <v>21.475466633745775</v>
          </cell>
        </row>
        <row r="128">
          <cell r="A128" t="str">
            <v>RL3ReDaggett</v>
          </cell>
          <cell r="B128" t="str">
            <v>RD</v>
          </cell>
          <cell r="C128" t="str">
            <v>Low</v>
          </cell>
          <cell r="D128">
            <v>30</v>
          </cell>
          <cell r="E128" t="str">
            <v>ResPV</v>
          </cell>
          <cell r="F128" t="str">
            <v>Daggett</v>
          </cell>
          <cell r="G128">
            <v>23.427781782268116</v>
          </cell>
          <cell r="H128">
            <v>21.475466633745775</v>
          </cell>
          <cell r="I128">
            <v>18.768527819999992</v>
          </cell>
          <cell r="J128">
            <v>17.736258789899995</v>
          </cell>
          <cell r="K128">
            <v>16.605218399945961</v>
          </cell>
          <cell r="L128">
            <v>15.474178009991924</v>
          </cell>
          <cell r="M128">
            <v>14.34313762003789</v>
          </cell>
          <cell r="N128">
            <v>13.212097230083856</v>
          </cell>
          <cell r="O128">
            <v>12.081056840129822</v>
          </cell>
          <cell r="P128">
            <v>10.95001645017579</v>
          </cell>
          <cell r="Q128">
            <v>9.818976060221754</v>
          </cell>
          <cell r="R128">
            <v>8.68793567026772</v>
          </cell>
          <cell r="S128">
            <v>7.5568952803136868</v>
          </cell>
          <cell r="T128">
            <v>6.4258548903596528</v>
          </cell>
          <cell r="U128">
            <v>6.2700981843963755</v>
          </cell>
          <cell r="V128">
            <v>6.1143414784330981</v>
          </cell>
          <cell r="W128">
            <v>5.9585847724698207</v>
          </cell>
          <cell r="X128">
            <v>5.8028280665065433</v>
          </cell>
          <cell r="Y128">
            <v>5.6470713605432659</v>
          </cell>
          <cell r="Z128">
            <v>5.4913146545799894</v>
          </cell>
          <cell r="AA128">
            <v>5.335557948616712</v>
          </cell>
          <cell r="AB128">
            <v>5.1798012426534346</v>
          </cell>
          <cell r="AC128">
            <v>5.0240445366901572</v>
          </cell>
          <cell r="AD128">
            <v>4.8682878307268833</v>
          </cell>
          <cell r="AE128">
            <v>4.7937883145145452</v>
          </cell>
          <cell r="AF128">
            <v>4.7192887983022072</v>
          </cell>
          <cell r="AG128">
            <v>4.6447892820898691</v>
          </cell>
          <cell r="AH128">
            <v>4.570289765877531</v>
          </cell>
          <cell r="AI128">
            <v>4.4957902496651938</v>
          </cell>
          <cell r="AJ128">
            <v>4.4766321997321548</v>
          </cell>
          <cell r="AK128">
            <v>4.4574741497991166</v>
          </cell>
          <cell r="AL128">
            <v>4.4383160998660784</v>
          </cell>
          <cell r="AM128">
            <v>4.4191580499330403</v>
          </cell>
          <cell r="AN128">
            <v>4.4000000000000004</v>
          </cell>
        </row>
        <row r="129">
          <cell r="A129" t="str">
            <v>RM3ReDaggett</v>
          </cell>
          <cell r="B129" t="str">
            <v>RD</v>
          </cell>
          <cell r="C129" t="str">
            <v>Mid</v>
          </cell>
          <cell r="D129">
            <v>30</v>
          </cell>
          <cell r="E129" t="str">
            <v>ResPV</v>
          </cell>
          <cell r="F129" t="str">
            <v>Daggett</v>
          </cell>
          <cell r="G129">
            <v>23.427781782268116</v>
          </cell>
          <cell r="H129">
            <v>21.475466633745775</v>
          </cell>
          <cell r="I129">
            <v>20.602561863834836</v>
          </cell>
          <cell r="J129">
            <v>20.086745196578846</v>
          </cell>
          <cell r="K129">
            <v>19.204865985973182</v>
          </cell>
          <cell r="L129">
            <v>18.322986775367518</v>
          </cell>
          <cell r="M129">
            <v>17.441107564761854</v>
          </cell>
          <cell r="N129">
            <v>16.55922835415619</v>
          </cell>
          <cell r="O129">
            <v>15.677349143550526</v>
          </cell>
          <cell r="P129">
            <v>14.795469932944858</v>
          </cell>
          <cell r="Q129">
            <v>13.913590722339192</v>
          </cell>
          <cell r="R129">
            <v>13.031711511733526</v>
          </cell>
          <cell r="S129">
            <v>12.14983230112786</v>
          </cell>
          <cell r="T129">
            <v>11.267953090522191</v>
          </cell>
          <cell r="U129">
            <v>11.05389827197812</v>
          </cell>
          <cell r="V129">
            <v>10.83984345343405</v>
          </cell>
          <cell r="W129">
            <v>10.625788634889981</v>
          </cell>
          <cell r="X129">
            <v>10.411733816345908</v>
          </cell>
          <cell r="Y129">
            <v>10.197678997801837</v>
          </cell>
          <cell r="Z129">
            <v>9.9836241792577667</v>
          </cell>
          <cell r="AA129">
            <v>9.769569360713696</v>
          </cell>
          <cell r="AB129">
            <v>9.555514542169627</v>
          </cell>
          <cell r="AC129">
            <v>9.3414597236255545</v>
          </cell>
          <cell r="AD129">
            <v>9.1274049050814767</v>
          </cell>
          <cell r="AE129">
            <v>9.0355500511383013</v>
          </cell>
          <cell r="AF129">
            <v>8.943695197195126</v>
          </cell>
          <cell r="AG129">
            <v>8.8518403432519506</v>
          </cell>
          <cell r="AH129">
            <v>8.7599854893087752</v>
          </cell>
          <cell r="AI129">
            <v>8.6681306353655962</v>
          </cell>
          <cell r="AJ129">
            <v>8.6465045082924767</v>
          </cell>
          <cell r="AK129">
            <v>8.6248783812193572</v>
          </cell>
          <cell r="AL129">
            <v>8.6032522541462377</v>
          </cell>
          <cell r="AM129">
            <v>8.5816261270731182</v>
          </cell>
          <cell r="AN129">
            <v>8.56</v>
          </cell>
        </row>
        <row r="130">
          <cell r="A130" t="str">
            <v>RC3ReDaggett</v>
          </cell>
          <cell r="B130" t="str">
            <v>RD</v>
          </cell>
          <cell r="C130" t="str">
            <v>Constant</v>
          </cell>
          <cell r="D130">
            <v>30</v>
          </cell>
          <cell r="E130" t="str">
            <v>ResPV</v>
          </cell>
          <cell r="F130" t="str">
            <v>Daggett</v>
          </cell>
          <cell r="G130">
            <v>23.427781782268116</v>
          </cell>
          <cell r="H130">
            <v>21.475466633745775</v>
          </cell>
          <cell r="I130">
            <v>21.475466633745775</v>
          </cell>
          <cell r="J130">
            <v>21.475466633745775</v>
          </cell>
          <cell r="K130">
            <v>21.475466633745775</v>
          </cell>
          <cell r="L130">
            <v>21.475466633745775</v>
          </cell>
          <cell r="M130">
            <v>21.475466633745775</v>
          </cell>
          <cell r="N130">
            <v>21.475466633745775</v>
          </cell>
          <cell r="O130">
            <v>21.475466633745775</v>
          </cell>
          <cell r="P130">
            <v>21.475466633745775</v>
          </cell>
          <cell r="Q130">
            <v>21.475466633745775</v>
          </cell>
          <cell r="R130">
            <v>21.475466633745775</v>
          </cell>
          <cell r="S130">
            <v>21.475466633745775</v>
          </cell>
          <cell r="T130">
            <v>21.475466633745775</v>
          </cell>
          <cell r="U130">
            <v>21.475466633745775</v>
          </cell>
          <cell r="V130">
            <v>21.475466633745775</v>
          </cell>
          <cell r="W130">
            <v>21.475466633745775</v>
          </cell>
          <cell r="X130">
            <v>21.475466633745775</v>
          </cell>
          <cell r="Y130">
            <v>21.475466633745775</v>
          </cell>
          <cell r="Z130">
            <v>21.475466633745775</v>
          </cell>
          <cell r="AA130">
            <v>21.475466633745775</v>
          </cell>
          <cell r="AB130">
            <v>21.475466633745775</v>
          </cell>
          <cell r="AC130">
            <v>21.475466633745775</v>
          </cell>
          <cell r="AD130">
            <v>21.475466633745775</v>
          </cell>
          <cell r="AE130">
            <v>21.475466633745775</v>
          </cell>
          <cell r="AF130">
            <v>21.475466633745775</v>
          </cell>
          <cell r="AG130">
            <v>21.475466633745775</v>
          </cell>
          <cell r="AH130">
            <v>21.475466633745775</v>
          </cell>
          <cell r="AI130">
            <v>21.475466633745775</v>
          </cell>
          <cell r="AJ130">
            <v>21.475466633745775</v>
          </cell>
          <cell r="AK130">
            <v>21.475466633745775</v>
          </cell>
          <cell r="AL130">
            <v>21.475466633745775</v>
          </cell>
          <cell r="AM130">
            <v>21.475466633745775</v>
          </cell>
          <cell r="AN130">
            <v>21.475466633745775</v>
          </cell>
        </row>
        <row r="131">
          <cell r="A131" t="str">
            <v>RL3GeHydroFh</v>
          </cell>
          <cell r="B131" t="str">
            <v>RD</v>
          </cell>
          <cell r="C131" t="str">
            <v>Low</v>
          </cell>
          <cell r="D131">
            <v>30</v>
          </cell>
          <cell r="E131" t="str">
            <v>Geothermal</v>
          </cell>
          <cell r="F131" t="str">
            <v>HydroFlash</v>
          </cell>
          <cell r="G131">
            <v>134.35957216497764</v>
          </cell>
          <cell r="H131">
            <v>133.49273200263383</v>
          </cell>
          <cell r="I131">
            <v>132.62589184029005</v>
          </cell>
          <cell r="J131">
            <v>131.75905167794627</v>
          </cell>
          <cell r="K131">
            <v>130.89221151560247</v>
          </cell>
          <cell r="L131">
            <v>130.02537135325869</v>
          </cell>
          <cell r="M131">
            <v>129.15853119091491</v>
          </cell>
          <cell r="N131">
            <v>128.29169102857111</v>
          </cell>
          <cell r="O131">
            <v>127.42485086622735</v>
          </cell>
          <cell r="P131">
            <v>126.55801070388355</v>
          </cell>
          <cell r="Q131">
            <v>125.69117054153978</v>
          </cell>
          <cell r="R131">
            <v>124.82433037919598</v>
          </cell>
          <cell r="S131">
            <v>123.95749021685221</v>
          </cell>
          <cell r="T131">
            <v>123.09065005450842</v>
          </cell>
          <cell r="U131">
            <v>123.09065005450842</v>
          </cell>
          <cell r="V131">
            <v>123.09065005450842</v>
          </cell>
          <cell r="W131">
            <v>123.09065005450842</v>
          </cell>
          <cell r="X131">
            <v>123.09065005450842</v>
          </cell>
          <cell r="Y131">
            <v>123.09065005450842</v>
          </cell>
          <cell r="Z131">
            <v>123.09065005450842</v>
          </cell>
          <cell r="AA131">
            <v>123.09065005450842</v>
          </cell>
          <cell r="AB131">
            <v>123.09065005450842</v>
          </cell>
          <cell r="AC131">
            <v>123.09065005450842</v>
          </cell>
          <cell r="AD131">
            <v>123.09065005450842</v>
          </cell>
          <cell r="AE131">
            <v>123.09065005450842</v>
          </cell>
          <cell r="AF131">
            <v>123.09065005450842</v>
          </cell>
          <cell r="AG131">
            <v>123.09065005450842</v>
          </cell>
          <cell r="AH131">
            <v>123.09065005450842</v>
          </cell>
          <cell r="AI131">
            <v>123.09065005450842</v>
          </cell>
          <cell r="AJ131">
            <v>123.09065005450842</v>
          </cell>
          <cell r="AK131">
            <v>123.09065005450842</v>
          </cell>
          <cell r="AL131">
            <v>123.09065005450842</v>
          </cell>
          <cell r="AM131">
            <v>123.09065005450842</v>
          </cell>
          <cell r="AN131">
            <v>123.09065005450842</v>
          </cell>
        </row>
        <row r="132">
          <cell r="A132" t="str">
            <v>RM3GeHydroFh</v>
          </cell>
          <cell r="B132" t="str">
            <v>RD</v>
          </cell>
          <cell r="C132" t="str">
            <v>Mid</v>
          </cell>
          <cell r="D132">
            <v>30</v>
          </cell>
          <cell r="E132" t="str">
            <v>Geothermal</v>
          </cell>
          <cell r="F132" t="str">
            <v>HydroFlash</v>
          </cell>
          <cell r="G132">
            <v>135.22641232732141</v>
          </cell>
          <cell r="H132">
            <v>135.22641232732141</v>
          </cell>
          <cell r="I132">
            <v>135.22641232732141</v>
          </cell>
          <cell r="J132">
            <v>135.22641232732141</v>
          </cell>
          <cell r="K132">
            <v>135.22641232732141</v>
          </cell>
          <cell r="L132">
            <v>135.22641232732141</v>
          </cell>
          <cell r="M132">
            <v>135.22641232732141</v>
          </cell>
          <cell r="N132">
            <v>135.22641232732141</v>
          </cell>
          <cell r="O132">
            <v>135.22641232732141</v>
          </cell>
          <cell r="P132">
            <v>135.22641232732141</v>
          </cell>
          <cell r="Q132">
            <v>135.22641232732141</v>
          </cell>
          <cell r="R132">
            <v>135.22641232732141</v>
          </cell>
          <cell r="S132">
            <v>135.22641232732141</v>
          </cell>
          <cell r="T132">
            <v>135.22641232732141</v>
          </cell>
          <cell r="U132">
            <v>135.22641232732141</v>
          </cell>
          <cell r="V132">
            <v>135.22641232732141</v>
          </cell>
          <cell r="W132">
            <v>135.22641232732141</v>
          </cell>
          <cell r="X132">
            <v>135.22641232732141</v>
          </cell>
          <cell r="Y132">
            <v>135.22641232732141</v>
          </cell>
          <cell r="Z132">
            <v>135.22641232732141</v>
          </cell>
          <cell r="AA132">
            <v>135.22641232732141</v>
          </cell>
          <cell r="AB132">
            <v>135.22641232732141</v>
          </cell>
          <cell r="AC132">
            <v>135.22641232732141</v>
          </cell>
          <cell r="AD132">
            <v>135.22641232732141</v>
          </cell>
          <cell r="AE132">
            <v>135.22641232732141</v>
          </cell>
          <cell r="AF132">
            <v>135.22641232732141</v>
          </cell>
          <cell r="AG132">
            <v>135.22641232732141</v>
          </cell>
          <cell r="AH132">
            <v>135.22641232732141</v>
          </cell>
          <cell r="AI132">
            <v>135.22641232732141</v>
          </cell>
          <cell r="AJ132">
            <v>135.22641232732141</v>
          </cell>
          <cell r="AK132">
            <v>135.22641232732141</v>
          </cell>
          <cell r="AL132">
            <v>135.22641232732141</v>
          </cell>
          <cell r="AM132">
            <v>135.22641232732141</v>
          </cell>
          <cell r="AN132">
            <v>135.22641232732141</v>
          </cell>
        </row>
        <row r="133">
          <cell r="A133" t="str">
            <v>RC3GeHydroFh</v>
          </cell>
          <cell r="B133" t="str">
            <v>RD</v>
          </cell>
          <cell r="C133" t="str">
            <v>Constant</v>
          </cell>
          <cell r="D133">
            <v>30</v>
          </cell>
          <cell r="E133" t="str">
            <v>Geothermal</v>
          </cell>
          <cell r="F133" t="str">
            <v>HydroFlash</v>
          </cell>
          <cell r="G133">
            <v>135.22641232732141</v>
          </cell>
          <cell r="H133">
            <v>135.22641232732141</v>
          </cell>
          <cell r="I133">
            <v>135.22641232732141</v>
          </cell>
          <cell r="J133">
            <v>135.22641232732141</v>
          </cell>
          <cell r="K133">
            <v>135.22641232732141</v>
          </cell>
          <cell r="L133">
            <v>135.22641232732141</v>
          </cell>
          <cell r="M133">
            <v>135.22641232732141</v>
          </cell>
          <cell r="N133">
            <v>135.22641232732141</v>
          </cell>
          <cell r="O133">
            <v>135.22641232732141</v>
          </cell>
          <cell r="P133">
            <v>135.22641232732141</v>
          </cell>
          <cell r="Q133">
            <v>135.22641232732141</v>
          </cell>
          <cell r="R133">
            <v>135.22641232732141</v>
          </cell>
          <cell r="S133">
            <v>135.22641232732141</v>
          </cell>
          <cell r="T133">
            <v>135.22641232732141</v>
          </cell>
          <cell r="U133">
            <v>135.22641232732141</v>
          </cell>
          <cell r="V133">
            <v>135.22641232732141</v>
          </cell>
          <cell r="W133">
            <v>135.22641232732141</v>
          </cell>
          <cell r="X133">
            <v>135.22641232732141</v>
          </cell>
          <cell r="Y133">
            <v>135.22641232732141</v>
          </cell>
          <cell r="Z133">
            <v>135.22641232732141</v>
          </cell>
          <cell r="AA133">
            <v>135.22641232732141</v>
          </cell>
          <cell r="AB133">
            <v>135.22641232732141</v>
          </cell>
          <cell r="AC133">
            <v>135.22641232732141</v>
          </cell>
          <cell r="AD133">
            <v>135.22641232732141</v>
          </cell>
          <cell r="AE133">
            <v>135.22641232732141</v>
          </cell>
          <cell r="AF133">
            <v>135.22641232732141</v>
          </cell>
          <cell r="AG133">
            <v>135.22641232732141</v>
          </cell>
          <cell r="AH133">
            <v>135.22641232732141</v>
          </cell>
          <cell r="AI133">
            <v>135.22641232732141</v>
          </cell>
          <cell r="AJ133">
            <v>135.22641232732141</v>
          </cell>
          <cell r="AK133">
            <v>135.22641232732141</v>
          </cell>
          <cell r="AL133">
            <v>135.22641232732141</v>
          </cell>
          <cell r="AM133">
            <v>135.22641232732141</v>
          </cell>
          <cell r="AN133">
            <v>135.22641232732141</v>
          </cell>
        </row>
        <row r="134">
          <cell r="A134" t="str">
            <v>RL3GeHydroBy</v>
          </cell>
          <cell r="B134" t="str">
            <v>RD</v>
          </cell>
          <cell r="C134" t="str">
            <v>Low</v>
          </cell>
          <cell r="D134">
            <v>30</v>
          </cell>
          <cell r="E134" t="str">
            <v>Geothermal</v>
          </cell>
          <cell r="F134" t="str">
            <v>HydroBinary</v>
          </cell>
          <cell r="G134">
            <v>177.46732712260567</v>
          </cell>
          <cell r="H134">
            <v>176.89084649191267</v>
          </cell>
          <cell r="I134">
            <v>176.3143658612197</v>
          </cell>
          <cell r="J134">
            <v>175.73788523052673</v>
          </cell>
          <cell r="K134">
            <v>175.16140459983376</v>
          </cell>
          <cell r="L134">
            <v>174.58492396914076</v>
          </cell>
          <cell r="M134">
            <v>174.00844333844776</v>
          </cell>
          <cell r="N134">
            <v>173.43196270775479</v>
          </cell>
          <cell r="O134">
            <v>172.85548207706179</v>
          </cell>
          <cell r="P134">
            <v>172.27900144636882</v>
          </cell>
          <cell r="Q134">
            <v>171.70252081567585</v>
          </cell>
          <cell r="R134">
            <v>171.12604018498288</v>
          </cell>
          <cell r="S134">
            <v>170.54955955428989</v>
          </cell>
          <cell r="T134">
            <v>169.97307892359689</v>
          </cell>
          <cell r="U134">
            <v>169.97307892359689</v>
          </cell>
          <cell r="V134">
            <v>169.97307892359689</v>
          </cell>
          <cell r="W134">
            <v>169.97307892359689</v>
          </cell>
          <cell r="X134">
            <v>169.97307892359689</v>
          </cell>
          <cell r="Y134">
            <v>169.97307892359689</v>
          </cell>
          <cell r="Z134">
            <v>169.97307892359689</v>
          </cell>
          <cell r="AA134">
            <v>169.97307892359689</v>
          </cell>
          <cell r="AB134">
            <v>169.97307892359689</v>
          </cell>
          <cell r="AC134">
            <v>169.97307892359689</v>
          </cell>
          <cell r="AD134">
            <v>169.97307892359689</v>
          </cell>
          <cell r="AE134">
            <v>169.97307892359689</v>
          </cell>
          <cell r="AF134">
            <v>169.97307892359689</v>
          </cell>
          <cell r="AG134">
            <v>169.97307892359689</v>
          </cell>
          <cell r="AH134">
            <v>169.97307892359689</v>
          </cell>
          <cell r="AI134">
            <v>169.97307892359689</v>
          </cell>
          <cell r="AJ134">
            <v>169.97307892359689</v>
          </cell>
          <cell r="AK134">
            <v>169.97307892359689</v>
          </cell>
          <cell r="AL134">
            <v>169.97307892359689</v>
          </cell>
          <cell r="AM134">
            <v>169.97307892359689</v>
          </cell>
          <cell r="AN134">
            <v>169.97307892359689</v>
          </cell>
        </row>
        <row r="135">
          <cell r="A135" t="str">
            <v>RM3GeHydroBy</v>
          </cell>
          <cell r="B135" t="str">
            <v>RD</v>
          </cell>
          <cell r="C135" t="str">
            <v>Mid</v>
          </cell>
          <cell r="D135">
            <v>30</v>
          </cell>
          <cell r="E135" t="str">
            <v>Geothermal</v>
          </cell>
          <cell r="F135" t="str">
            <v>HydroBinary</v>
          </cell>
          <cell r="G135">
            <v>178.04380775329864</v>
          </cell>
          <cell r="H135">
            <v>178.04380775329864</v>
          </cell>
          <cell r="I135">
            <v>178.04380775329864</v>
          </cell>
          <cell r="J135">
            <v>178.04380775329864</v>
          </cell>
          <cell r="K135">
            <v>178.04380775329864</v>
          </cell>
          <cell r="L135">
            <v>178.04380775329864</v>
          </cell>
          <cell r="M135">
            <v>178.04380775329864</v>
          </cell>
          <cell r="N135">
            <v>178.04380775329864</v>
          </cell>
          <cell r="O135">
            <v>178.04380775329864</v>
          </cell>
          <cell r="P135">
            <v>178.04380775329864</v>
          </cell>
          <cell r="Q135">
            <v>178.04380775329864</v>
          </cell>
          <cell r="R135">
            <v>178.04380775329864</v>
          </cell>
          <cell r="S135">
            <v>178.04380775329864</v>
          </cell>
          <cell r="T135">
            <v>178.04380775329864</v>
          </cell>
          <cell r="U135">
            <v>178.04380775329864</v>
          </cell>
          <cell r="V135">
            <v>178.04380775329864</v>
          </cell>
          <cell r="W135">
            <v>178.04380775329864</v>
          </cell>
          <cell r="X135">
            <v>178.04380775329864</v>
          </cell>
          <cell r="Y135">
            <v>178.04380775329864</v>
          </cell>
          <cell r="Z135">
            <v>178.04380775329864</v>
          </cell>
          <cell r="AA135">
            <v>178.04380775329864</v>
          </cell>
          <cell r="AB135">
            <v>178.04380775329864</v>
          </cell>
          <cell r="AC135">
            <v>178.04380775329864</v>
          </cell>
          <cell r="AD135">
            <v>178.04380775329864</v>
          </cell>
          <cell r="AE135">
            <v>178.04380775329864</v>
          </cell>
          <cell r="AF135">
            <v>178.04380775329864</v>
          </cell>
          <cell r="AG135">
            <v>178.04380775329864</v>
          </cell>
          <cell r="AH135">
            <v>178.04380775329864</v>
          </cell>
          <cell r="AI135">
            <v>178.04380775329864</v>
          </cell>
          <cell r="AJ135">
            <v>178.04380775329864</v>
          </cell>
          <cell r="AK135">
            <v>178.04380775329864</v>
          </cell>
          <cell r="AL135">
            <v>178.04380775329864</v>
          </cell>
          <cell r="AM135">
            <v>178.04380775329864</v>
          </cell>
          <cell r="AN135">
            <v>178.04380775329864</v>
          </cell>
        </row>
        <row r="136">
          <cell r="A136" t="str">
            <v>RC3GeHydroBy</v>
          </cell>
          <cell r="B136" t="str">
            <v>RD</v>
          </cell>
          <cell r="C136" t="str">
            <v>Constant</v>
          </cell>
          <cell r="D136">
            <v>30</v>
          </cell>
          <cell r="E136" t="str">
            <v>Geothermal</v>
          </cell>
          <cell r="F136" t="str">
            <v>HydroBinary</v>
          </cell>
          <cell r="G136">
            <v>178.04380775329864</v>
          </cell>
          <cell r="H136">
            <v>178.04380775329864</v>
          </cell>
          <cell r="I136">
            <v>178.04380775329864</v>
          </cell>
          <cell r="J136">
            <v>178.04380775329864</v>
          </cell>
          <cell r="K136">
            <v>178.04380775329864</v>
          </cell>
          <cell r="L136">
            <v>178.04380775329864</v>
          </cell>
          <cell r="M136">
            <v>178.04380775329864</v>
          </cell>
          <cell r="N136">
            <v>178.04380775329864</v>
          </cell>
          <cell r="O136">
            <v>178.04380775329864</v>
          </cell>
          <cell r="P136">
            <v>178.04380775329864</v>
          </cell>
          <cell r="Q136">
            <v>178.04380775329864</v>
          </cell>
          <cell r="R136">
            <v>178.04380775329864</v>
          </cell>
          <cell r="S136">
            <v>178.04380775329864</v>
          </cell>
          <cell r="T136">
            <v>178.04380775329864</v>
          </cell>
          <cell r="U136">
            <v>178.04380775329864</v>
          </cell>
          <cell r="V136">
            <v>178.04380775329864</v>
          </cell>
          <cell r="W136">
            <v>178.04380775329864</v>
          </cell>
          <cell r="X136">
            <v>178.04380775329864</v>
          </cell>
          <cell r="Y136">
            <v>178.04380775329864</v>
          </cell>
          <cell r="Z136">
            <v>178.04380775329864</v>
          </cell>
          <cell r="AA136">
            <v>178.04380775329864</v>
          </cell>
          <cell r="AB136">
            <v>178.04380775329864</v>
          </cell>
          <cell r="AC136">
            <v>178.04380775329864</v>
          </cell>
          <cell r="AD136">
            <v>178.04380775329864</v>
          </cell>
          <cell r="AE136">
            <v>178.04380775329864</v>
          </cell>
          <cell r="AF136">
            <v>178.04380775329864</v>
          </cell>
          <cell r="AG136">
            <v>178.04380775329864</v>
          </cell>
          <cell r="AH136">
            <v>178.04380775329864</v>
          </cell>
          <cell r="AI136">
            <v>178.04380775329864</v>
          </cell>
          <cell r="AJ136">
            <v>178.04380775329864</v>
          </cell>
          <cell r="AK136">
            <v>178.04380775329864</v>
          </cell>
          <cell r="AL136">
            <v>178.04380775329864</v>
          </cell>
          <cell r="AM136">
            <v>178.04380775329864</v>
          </cell>
          <cell r="AN136">
            <v>178.04380775329864</v>
          </cell>
        </row>
        <row r="137">
          <cell r="A137" t="str">
            <v>RL3GeNFEGSFh</v>
          </cell>
          <cell r="B137" t="str">
            <v>RD</v>
          </cell>
          <cell r="C137" t="str">
            <v>Low</v>
          </cell>
          <cell r="D137">
            <v>30</v>
          </cell>
          <cell r="E137" t="str">
            <v>Geothermal</v>
          </cell>
          <cell r="F137" t="str">
            <v>NFEGSFlash</v>
          </cell>
          <cell r="G137">
            <v>260.29769929114809</v>
          </cell>
          <cell r="H137">
            <v>251.21717699000982</v>
          </cell>
          <cell r="I137">
            <v>242.13665468887154</v>
          </cell>
          <cell r="J137">
            <v>233.05613238773327</v>
          </cell>
          <cell r="K137">
            <v>223.97561008659503</v>
          </cell>
          <cell r="L137">
            <v>214.89508778545675</v>
          </cell>
          <cell r="M137">
            <v>205.81456548431848</v>
          </cell>
          <cell r="N137">
            <v>196.73404318318021</v>
          </cell>
          <cell r="O137">
            <v>187.65352088204196</v>
          </cell>
          <cell r="P137">
            <v>178.57299858090369</v>
          </cell>
          <cell r="Q137">
            <v>169.49247627976544</v>
          </cell>
          <cell r="R137">
            <v>160.41195397862717</v>
          </cell>
          <cell r="S137">
            <v>151.33143167748892</v>
          </cell>
          <cell r="T137">
            <v>142.25090937635062</v>
          </cell>
          <cell r="U137">
            <v>142.25090937635062</v>
          </cell>
          <cell r="V137">
            <v>142.25090937635062</v>
          </cell>
          <cell r="W137">
            <v>142.25090937635062</v>
          </cell>
          <cell r="X137">
            <v>142.25090937635062</v>
          </cell>
          <cell r="Y137">
            <v>142.25090937635062</v>
          </cell>
          <cell r="Z137">
            <v>142.25090937635062</v>
          </cell>
          <cell r="AA137">
            <v>142.25090937635062</v>
          </cell>
          <cell r="AB137">
            <v>142.25090937635062</v>
          </cell>
          <cell r="AC137">
            <v>142.25090937635062</v>
          </cell>
          <cell r="AD137">
            <v>142.25090937635062</v>
          </cell>
          <cell r="AE137">
            <v>142.25090937635062</v>
          </cell>
          <cell r="AF137">
            <v>142.25090937635062</v>
          </cell>
          <cell r="AG137">
            <v>142.25090937635062</v>
          </cell>
          <cell r="AH137">
            <v>142.25090937635062</v>
          </cell>
          <cell r="AI137">
            <v>142.25090937635062</v>
          </cell>
          <cell r="AJ137">
            <v>142.25090937635062</v>
          </cell>
          <cell r="AK137">
            <v>142.25090937635062</v>
          </cell>
          <cell r="AL137">
            <v>142.25090937635062</v>
          </cell>
          <cell r="AM137">
            <v>142.25090937635062</v>
          </cell>
          <cell r="AN137">
            <v>142.25090937635062</v>
          </cell>
        </row>
        <row r="138">
          <cell r="A138" t="str">
            <v>RM3GeNFEGSFh</v>
          </cell>
          <cell r="B138" t="str">
            <v>RD</v>
          </cell>
          <cell r="C138" t="str">
            <v>Mid</v>
          </cell>
          <cell r="D138">
            <v>30</v>
          </cell>
          <cell r="E138" t="str">
            <v>Geothermal</v>
          </cell>
          <cell r="F138" t="str">
            <v>NFEGSFlash</v>
          </cell>
          <cell r="G138">
            <v>269.37822159228637</v>
          </cell>
          <cell r="H138">
            <v>269.37822159228637</v>
          </cell>
          <cell r="I138">
            <v>269.37822159228637</v>
          </cell>
          <cell r="J138">
            <v>269.37822159228637</v>
          </cell>
          <cell r="K138">
            <v>269.37822159228637</v>
          </cell>
          <cell r="L138">
            <v>269.37822159228637</v>
          </cell>
          <cell r="M138">
            <v>269.37822159228637</v>
          </cell>
          <cell r="N138">
            <v>269.37822159228637</v>
          </cell>
          <cell r="O138">
            <v>269.37822159228637</v>
          </cell>
          <cell r="P138">
            <v>269.37822159228637</v>
          </cell>
          <cell r="Q138">
            <v>269.37822159228637</v>
          </cell>
          <cell r="R138">
            <v>269.37822159228637</v>
          </cell>
          <cell r="S138">
            <v>269.37822159228637</v>
          </cell>
          <cell r="T138">
            <v>269.37822159228637</v>
          </cell>
          <cell r="U138">
            <v>269.37822159228637</v>
          </cell>
          <cell r="V138">
            <v>269.37822159228637</v>
          </cell>
          <cell r="W138">
            <v>269.37822159228637</v>
          </cell>
          <cell r="X138">
            <v>269.37822159228637</v>
          </cell>
          <cell r="Y138">
            <v>269.37822159228637</v>
          </cell>
          <cell r="Z138">
            <v>269.37822159228637</v>
          </cell>
          <cell r="AA138">
            <v>269.37822159228637</v>
          </cell>
          <cell r="AB138">
            <v>269.37822159228637</v>
          </cell>
          <cell r="AC138">
            <v>269.37822159228637</v>
          </cell>
          <cell r="AD138">
            <v>269.37822159228637</v>
          </cell>
          <cell r="AE138">
            <v>269.37822159228637</v>
          </cell>
          <cell r="AF138">
            <v>269.37822159228637</v>
          </cell>
          <cell r="AG138">
            <v>269.37822159228637</v>
          </cell>
          <cell r="AH138">
            <v>269.37822159228637</v>
          </cell>
          <cell r="AI138">
            <v>269.37822159228637</v>
          </cell>
          <cell r="AJ138">
            <v>269.37822159228637</v>
          </cell>
          <cell r="AK138">
            <v>269.37822159228637</v>
          </cell>
          <cell r="AL138">
            <v>269.37822159228637</v>
          </cell>
          <cell r="AM138">
            <v>269.37822159228637</v>
          </cell>
          <cell r="AN138">
            <v>269.37822159228637</v>
          </cell>
        </row>
        <row r="139">
          <cell r="A139" t="str">
            <v>RC3GeNFEGSFh</v>
          </cell>
          <cell r="B139" t="str">
            <v>RD</v>
          </cell>
          <cell r="C139" t="str">
            <v>Constant</v>
          </cell>
          <cell r="D139">
            <v>30</v>
          </cell>
          <cell r="E139" t="str">
            <v>Geothermal</v>
          </cell>
          <cell r="F139" t="str">
            <v>NFEGSFlash</v>
          </cell>
          <cell r="G139">
            <v>269.37822159228637</v>
          </cell>
          <cell r="H139">
            <v>269.37822159228637</v>
          </cell>
          <cell r="I139">
            <v>269.37822159228637</v>
          </cell>
          <cell r="J139">
            <v>269.37822159228637</v>
          </cell>
          <cell r="K139">
            <v>269.37822159228637</v>
          </cell>
          <cell r="L139">
            <v>269.37822159228637</v>
          </cell>
          <cell r="M139">
            <v>269.37822159228637</v>
          </cell>
          <cell r="N139">
            <v>269.37822159228637</v>
          </cell>
          <cell r="O139">
            <v>269.37822159228637</v>
          </cell>
          <cell r="P139">
            <v>269.37822159228637</v>
          </cell>
          <cell r="Q139">
            <v>269.37822159228637</v>
          </cell>
          <cell r="R139">
            <v>269.37822159228637</v>
          </cell>
          <cell r="S139">
            <v>269.37822159228637</v>
          </cell>
          <cell r="T139">
            <v>269.37822159228637</v>
          </cell>
          <cell r="U139">
            <v>269.37822159228637</v>
          </cell>
          <cell r="V139">
            <v>269.37822159228637</v>
          </cell>
          <cell r="W139">
            <v>269.37822159228637</v>
          </cell>
          <cell r="X139">
            <v>269.37822159228637</v>
          </cell>
          <cell r="Y139">
            <v>269.37822159228637</v>
          </cell>
          <cell r="Z139">
            <v>269.37822159228637</v>
          </cell>
          <cell r="AA139">
            <v>269.37822159228637</v>
          </cell>
          <cell r="AB139">
            <v>269.37822159228637</v>
          </cell>
          <cell r="AC139">
            <v>269.37822159228637</v>
          </cell>
          <cell r="AD139">
            <v>269.37822159228637</v>
          </cell>
          <cell r="AE139">
            <v>269.37822159228637</v>
          </cell>
          <cell r="AF139">
            <v>269.37822159228637</v>
          </cell>
          <cell r="AG139">
            <v>269.37822159228637</v>
          </cell>
          <cell r="AH139">
            <v>269.37822159228637</v>
          </cell>
          <cell r="AI139">
            <v>269.37822159228637</v>
          </cell>
          <cell r="AJ139">
            <v>269.37822159228637</v>
          </cell>
          <cell r="AK139">
            <v>269.37822159228637</v>
          </cell>
          <cell r="AL139">
            <v>269.37822159228637</v>
          </cell>
          <cell r="AM139">
            <v>269.37822159228637</v>
          </cell>
          <cell r="AN139">
            <v>269.37822159228637</v>
          </cell>
        </row>
        <row r="140">
          <cell r="A140" t="str">
            <v>RL3GeNFEGSBy</v>
          </cell>
          <cell r="B140" t="str">
            <v>RD</v>
          </cell>
          <cell r="C140" t="str">
            <v>Low</v>
          </cell>
          <cell r="D140">
            <v>30</v>
          </cell>
          <cell r="E140" t="str">
            <v>Geothermal</v>
          </cell>
          <cell r="F140" t="str">
            <v>NFEGSBinary</v>
          </cell>
          <cell r="G140">
            <v>656.98081927225621</v>
          </cell>
          <cell r="H140">
            <v>620.84439029704856</v>
          </cell>
          <cell r="I140">
            <v>584.7079613218408</v>
          </cell>
          <cell r="J140">
            <v>548.57153234663315</v>
          </cell>
          <cell r="K140">
            <v>512.4351033714255</v>
          </cell>
          <cell r="L140">
            <v>476.29867439621779</v>
          </cell>
          <cell r="M140">
            <v>440.16224542101014</v>
          </cell>
          <cell r="N140">
            <v>404.02581644580243</v>
          </cell>
          <cell r="O140">
            <v>367.88938747059473</v>
          </cell>
          <cell r="P140">
            <v>331.75295849538713</v>
          </cell>
          <cell r="Q140">
            <v>295.61652952017943</v>
          </cell>
          <cell r="R140">
            <v>259.48010054497166</v>
          </cell>
          <cell r="S140">
            <v>223.34367156976398</v>
          </cell>
          <cell r="T140">
            <v>187.20724259455636</v>
          </cell>
          <cell r="U140">
            <v>187.20724259455636</v>
          </cell>
          <cell r="V140">
            <v>187.20724259455636</v>
          </cell>
          <cell r="W140">
            <v>187.20724259455636</v>
          </cell>
          <cell r="X140">
            <v>187.20724259455636</v>
          </cell>
          <cell r="Y140">
            <v>187.20724259455636</v>
          </cell>
          <cell r="Z140">
            <v>187.20724259455636</v>
          </cell>
          <cell r="AA140">
            <v>187.20724259455636</v>
          </cell>
          <cell r="AB140">
            <v>187.20724259455636</v>
          </cell>
          <cell r="AC140">
            <v>187.20724259455636</v>
          </cell>
          <cell r="AD140">
            <v>187.20724259455636</v>
          </cell>
          <cell r="AE140">
            <v>187.20724259455636</v>
          </cell>
          <cell r="AF140">
            <v>187.20724259455636</v>
          </cell>
          <cell r="AG140">
            <v>187.20724259455636</v>
          </cell>
          <cell r="AH140">
            <v>187.20724259455636</v>
          </cell>
          <cell r="AI140">
            <v>187.20724259455636</v>
          </cell>
          <cell r="AJ140">
            <v>187.20724259455636</v>
          </cell>
          <cell r="AK140">
            <v>187.20724259455636</v>
          </cell>
          <cell r="AL140">
            <v>187.20724259455636</v>
          </cell>
          <cell r="AM140">
            <v>187.20724259455636</v>
          </cell>
          <cell r="AN140">
            <v>187.20724259455636</v>
          </cell>
        </row>
        <row r="141">
          <cell r="A141" t="str">
            <v>RM3GeNFEGSBy</v>
          </cell>
          <cell r="B141" t="str">
            <v>RD</v>
          </cell>
          <cell r="C141" t="str">
            <v>Mid</v>
          </cell>
          <cell r="D141">
            <v>30</v>
          </cell>
          <cell r="E141" t="str">
            <v>Geothermal</v>
          </cell>
          <cell r="F141" t="str">
            <v>NFEGSBinary</v>
          </cell>
          <cell r="G141">
            <v>693.11724824746398</v>
          </cell>
          <cell r="H141">
            <v>693.11724824746398</v>
          </cell>
          <cell r="I141">
            <v>693.11724824746398</v>
          </cell>
          <cell r="J141">
            <v>693.11724824746398</v>
          </cell>
          <cell r="K141">
            <v>693.11724824746398</v>
          </cell>
          <cell r="L141">
            <v>693.11724824746398</v>
          </cell>
          <cell r="M141">
            <v>693.11724824746398</v>
          </cell>
          <cell r="N141">
            <v>693.11724824746398</v>
          </cell>
          <cell r="O141">
            <v>693.11724824746398</v>
          </cell>
          <cell r="P141">
            <v>693.11724824746398</v>
          </cell>
          <cell r="Q141">
            <v>693.11724824746398</v>
          </cell>
          <cell r="R141">
            <v>693.11724824746398</v>
          </cell>
          <cell r="S141">
            <v>693.11724824746398</v>
          </cell>
          <cell r="T141">
            <v>693.11724824746398</v>
          </cell>
          <cell r="U141">
            <v>693.11724824746398</v>
          </cell>
          <cell r="V141">
            <v>693.11724824746398</v>
          </cell>
          <cell r="W141">
            <v>693.11724824746398</v>
          </cell>
          <cell r="X141">
            <v>693.11724824746398</v>
          </cell>
          <cell r="Y141">
            <v>693.11724824746398</v>
          </cell>
          <cell r="Z141">
            <v>693.11724824746398</v>
          </cell>
          <cell r="AA141">
            <v>693.11724824746398</v>
          </cell>
          <cell r="AB141">
            <v>693.11724824746398</v>
          </cell>
          <cell r="AC141">
            <v>693.11724824746398</v>
          </cell>
          <cell r="AD141">
            <v>693.11724824746398</v>
          </cell>
          <cell r="AE141">
            <v>693.11724824746398</v>
          </cell>
          <cell r="AF141">
            <v>693.11724824746398</v>
          </cell>
          <cell r="AG141">
            <v>693.11724824746398</v>
          </cell>
          <cell r="AH141">
            <v>693.11724824746398</v>
          </cell>
          <cell r="AI141">
            <v>693.11724824746398</v>
          </cell>
          <cell r="AJ141">
            <v>693.11724824746398</v>
          </cell>
          <cell r="AK141">
            <v>693.11724824746398</v>
          </cell>
          <cell r="AL141">
            <v>693.11724824746398</v>
          </cell>
          <cell r="AM141">
            <v>693.11724824746398</v>
          </cell>
          <cell r="AN141">
            <v>693.11724824746398</v>
          </cell>
        </row>
        <row r="142">
          <cell r="A142" t="str">
            <v>RC3GeNFEGSBy</v>
          </cell>
          <cell r="B142" t="str">
            <v>RD</v>
          </cell>
          <cell r="C142" t="str">
            <v>Constant</v>
          </cell>
          <cell r="D142">
            <v>30</v>
          </cell>
          <cell r="E142" t="str">
            <v>Geothermal</v>
          </cell>
          <cell r="F142" t="str">
            <v>NFEGSBinary</v>
          </cell>
          <cell r="G142">
            <v>693.11724824746398</v>
          </cell>
          <cell r="H142">
            <v>693.11724824746398</v>
          </cell>
          <cell r="I142">
            <v>693.11724824746398</v>
          </cell>
          <cell r="J142">
            <v>693.11724824746398</v>
          </cell>
          <cell r="K142">
            <v>693.11724824746398</v>
          </cell>
          <cell r="L142">
            <v>693.11724824746398</v>
          </cell>
          <cell r="M142">
            <v>693.11724824746398</v>
          </cell>
          <cell r="N142">
            <v>693.11724824746398</v>
          </cell>
          <cell r="O142">
            <v>693.11724824746398</v>
          </cell>
          <cell r="P142">
            <v>693.11724824746398</v>
          </cell>
          <cell r="Q142">
            <v>693.11724824746398</v>
          </cell>
          <cell r="R142">
            <v>693.11724824746398</v>
          </cell>
          <cell r="S142">
            <v>693.11724824746398</v>
          </cell>
          <cell r="T142">
            <v>693.11724824746398</v>
          </cell>
          <cell r="U142">
            <v>693.11724824746398</v>
          </cell>
          <cell r="V142">
            <v>693.11724824746398</v>
          </cell>
          <cell r="W142">
            <v>693.11724824746398</v>
          </cell>
          <cell r="X142">
            <v>693.11724824746398</v>
          </cell>
          <cell r="Y142">
            <v>693.11724824746398</v>
          </cell>
          <cell r="Z142">
            <v>693.11724824746398</v>
          </cell>
          <cell r="AA142">
            <v>693.11724824746398</v>
          </cell>
          <cell r="AB142">
            <v>693.11724824746398</v>
          </cell>
          <cell r="AC142">
            <v>693.11724824746398</v>
          </cell>
          <cell r="AD142">
            <v>693.11724824746398</v>
          </cell>
          <cell r="AE142">
            <v>693.11724824746398</v>
          </cell>
          <cell r="AF142">
            <v>693.11724824746398</v>
          </cell>
          <cell r="AG142">
            <v>693.11724824746398</v>
          </cell>
          <cell r="AH142">
            <v>693.11724824746398</v>
          </cell>
          <cell r="AI142">
            <v>693.11724824746398</v>
          </cell>
          <cell r="AJ142">
            <v>693.11724824746398</v>
          </cell>
          <cell r="AK142">
            <v>693.11724824746398</v>
          </cell>
          <cell r="AL142">
            <v>693.11724824746398</v>
          </cell>
          <cell r="AM142">
            <v>693.11724824746398</v>
          </cell>
          <cell r="AN142">
            <v>693.11724824746398</v>
          </cell>
        </row>
        <row r="143">
          <cell r="A143" t="str">
            <v>RL3GeDeepEGh</v>
          </cell>
          <cell r="B143" t="str">
            <v>RD</v>
          </cell>
          <cell r="C143" t="str">
            <v>Low</v>
          </cell>
          <cell r="D143">
            <v>30</v>
          </cell>
          <cell r="E143" t="str">
            <v>Geothermal</v>
          </cell>
          <cell r="F143" t="str">
            <v>DeepEGSFlash</v>
          </cell>
          <cell r="G143">
            <v>260.29769929114809</v>
          </cell>
          <cell r="H143">
            <v>251.21717699000982</v>
          </cell>
          <cell r="I143">
            <v>242.13665468887154</v>
          </cell>
          <cell r="J143">
            <v>233.05613238773327</v>
          </cell>
          <cell r="K143">
            <v>223.97561008659503</v>
          </cell>
          <cell r="L143">
            <v>214.89508778545675</v>
          </cell>
          <cell r="M143">
            <v>205.81456548431848</v>
          </cell>
          <cell r="N143">
            <v>196.73404318318021</v>
          </cell>
          <cell r="O143">
            <v>187.65352088204196</v>
          </cell>
          <cell r="P143">
            <v>178.57299858090369</v>
          </cell>
          <cell r="Q143">
            <v>169.49247627976544</v>
          </cell>
          <cell r="R143">
            <v>160.41195397862717</v>
          </cell>
          <cell r="S143">
            <v>151.33143167748892</v>
          </cell>
          <cell r="T143">
            <v>142.25090937635062</v>
          </cell>
          <cell r="U143">
            <v>142.25090937635062</v>
          </cell>
          <cell r="V143">
            <v>142.25090937635062</v>
          </cell>
          <cell r="W143">
            <v>142.25090937635062</v>
          </cell>
          <cell r="X143">
            <v>142.25090937635062</v>
          </cell>
          <cell r="Y143">
            <v>142.25090937635062</v>
          </cell>
          <cell r="Z143">
            <v>142.25090937635062</v>
          </cell>
          <cell r="AA143">
            <v>142.25090937635062</v>
          </cell>
          <cell r="AB143">
            <v>142.25090937635062</v>
          </cell>
          <cell r="AC143">
            <v>142.25090937635062</v>
          </cell>
          <cell r="AD143">
            <v>142.25090937635062</v>
          </cell>
          <cell r="AE143">
            <v>142.25090937635062</v>
          </cell>
          <cell r="AF143">
            <v>142.25090937635062</v>
          </cell>
          <cell r="AG143">
            <v>142.25090937635062</v>
          </cell>
          <cell r="AH143">
            <v>142.25090937635062</v>
          </cell>
          <cell r="AI143">
            <v>142.25090937635062</v>
          </cell>
          <cell r="AJ143">
            <v>142.25090937635062</v>
          </cell>
          <cell r="AK143">
            <v>142.25090937635062</v>
          </cell>
          <cell r="AL143">
            <v>142.25090937635062</v>
          </cell>
          <cell r="AM143">
            <v>142.25090937635062</v>
          </cell>
          <cell r="AN143">
            <v>142.25090937635062</v>
          </cell>
        </row>
        <row r="144">
          <cell r="A144" t="str">
            <v>RM3GeDeepEGh</v>
          </cell>
          <cell r="B144" t="str">
            <v>RD</v>
          </cell>
          <cell r="C144" t="str">
            <v>Mid</v>
          </cell>
          <cell r="D144">
            <v>30</v>
          </cell>
          <cell r="E144" t="str">
            <v>Geothermal</v>
          </cell>
          <cell r="F144" t="str">
            <v>DeepEGSFlash</v>
          </cell>
          <cell r="G144">
            <v>269.37822159228637</v>
          </cell>
          <cell r="H144">
            <v>269.37822159228637</v>
          </cell>
          <cell r="I144">
            <v>269.37822159228637</v>
          </cell>
          <cell r="J144">
            <v>269.37822159228637</v>
          </cell>
          <cell r="K144">
            <v>269.37822159228637</v>
          </cell>
          <cell r="L144">
            <v>269.37822159228637</v>
          </cell>
          <cell r="M144">
            <v>269.37822159228637</v>
          </cell>
          <cell r="N144">
            <v>269.37822159228637</v>
          </cell>
          <cell r="O144">
            <v>269.37822159228637</v>
          </cell>
          <cell r="P144">
            <v>269.37822159228637</v>
          </cell>
          <cell r="Q144">
            <v>269.37822159228637</v>
          </cell>
          <cell r="R144">
            <v>269.37822159228637</v>
          </cell>
          <cell r="S144">
            <v>269.37822159228637</v>
          </cell>
          <cell r="T144">
            <v>269.37822159228637</v>
          </cell>
          <cell r="U144">
            <v>269.37822159228637</v>
          </cell>
          <cell r="V144">
            <v>269.37822159228637</v>
          </cell>
          <cell r="W144">
            <v>269.37822159228637</v>
          </cell>
          <cell r="X144">
            <v>269.37822159228637</v>
          </cell>
          <cell r="Y144">
            <v>269.37822159228637</v>
          </cell>
          <cell r="Z144">
            <v>269.37822159228637</v>
          </cell>
          <cell r="AA144">
            <v>269.37822159228637</v>
          </cell>
          <cell r="AB144">
            <v>269.37822159228637</v>
          </cell>
          <cell r="AC144">
            <v>269.37822159228637</v>
          </cell>
          <cell r="AD144">
            <v>269.37822159228637</v>
          </cell>
          <cell r="AE144">
            <v>269.37822159228637</v>
          </cell>
          <cell r="AF144">
            <v>269.37822159228637</v>
          </cell>
          <cell r="AG144">
            <v>269.37822159228637</v>
          </cell>
          <cell r="AH144">
            <v>269.37822159228637</v>
          </cell>
          <cell r="AI144">
            <v>269.37822159228637</v>
          </cell>
          <cell r="AJ144">
            <v>269.37822159228637</v>
          </cell>
          <cell r="AK144">
            <v>269.37822159228637</v>
          </cell>
          <cell r="AL144">
            <v>269.37822159228637</v>
          </cell>
          <cell r="AM144">
            <v>269.37822159228637</v>
          </cell>
          <cell r="AN144">
            <v>269.37822159228637</v>
          </cell>
        </row>
        <row r="145">
          <cell r="A145" t="str">
            <v>RC3GeDeepEGh</v>
          </cell>
          <cell r="B145" t="str">
            <v>RD</v>
          </cell>
          <cell r="C145" t="str">
            <v>Constant</v>
          </cell>
          <cell r="D145">
            <v>30</v>
          </cell>
          <cell r="E145" t="str">
            <v>Geothermal</v>
          </cell>
          <cell r="F145" t="str">
            <v>DeepEGSFlash</v>
          </cell>
          <cell r="G145">
            <v>269.37822159228637</v>
          </cell>
          <cell r="H145">
            <v>269.37822159228637</v>
          </cell>
          <cell r="I145">
            <v>269.37822159228637</v>
          </cell>
          <cell r="J145">
            <v>269.37822159228637</v>
          </cell>
          <cell r="K145">
            <v>269.37822159228637</v>
          </cell>
          <cell r="L145">
            <v>269.37822159228637</v>
          </cell>
          <cell r="M145">
            <v>269.37822159228637</v>
          </cell>
          <cell r="N145">
            <v>269.37822159228637</v>
          </cell>
          <cell r="O145">
            <v>269.37822159228637</v>
          </cell>
          <cell r="P145">
            <v>269.37822159228637</v>
          </cell>
          <cell r="Q145">
            <v>269.37822159228637</v>
          </cell>
          <cell r="R145">
            <v>269.37822159228637</v>
          </cell>
          <cell r="S145">
            <v>269.37822159228637</v>
          </cell>
          <cell r="T145">
            <v>269.37822159228637</v>
          </cell>
          <cell r="U145">
            <v>269.37822159228637</v>
          </cell>
          <cell r="V145">
            <v>269.37822159228637</v>
          </cell>
          <cell r="W145">
            <v>269.37822159228637</v>
          </cell>
          <cell r="X145">
            <v>269.37822159228637</v>
          </cell>
          <cell r="Y145">
            <v>269.37822159228637</v>
          </cell>
          <cell r="Z145">
            <v>269.37822159228637</v>
          </cell>
          <cell r="AA145">
            <v>269.37822159228637</v>
          </cell>
          <cell r="AB145">
            <v>269.37822159228637</v>
          </cell>
          <cell r="AC145">
            <v>269.37822159228637</v>
          </cell>
          <cell r="AD145">
            <v>269.37822159228637</v>
          </cell>
          <cell r="AE145">
            <v>269.37822159228637</v>
          </cell>
          <cell r="AF145">
            <v>269.37822159228637</v>
          </cell>
          <cell r="AG145">
            <v>269.37822159228637</v>
          </cell>
          <cell r="AH145">
            <v>269.37822159228637</v>
          </cell>
          <cell r="AI145">
            <v>269.37822159228637</v>
          </cell>
          <cell r="AJ145">
            <v>269.37822159228637</v>
          </cell>
          <cell r="AK145">
            <v>269.37822159228637</v>
          </cell>
          <cell r="AL145">
            <v>269.37822159228637</v>
          </cell>
          <cell r="AM145">
            <v>269.37822159228637</v>
          </cell>
          <cell r="AN145">
            <v>269.37822159228637</v>
          </cell>
        </row>
        <row r="146">
          <cell r="A146" t="str">
            <v>RL3GeDeepEGy</v>
          </cell>
          <cell r="B146" t="str">
            <v>RD</v>
          </cell>
          <cell r="C146" t="str">
            <v>Low</v>
          </cell>
          <cell r="D146">
            <v>30</v>
          </cell>
          <cell r="E146" t="str">
            <v>Geothermal</v>
          </cell>
          <cell r="F146" t="str">
            <v>DeepEGSBinary</v>
          </cell>
          <cell r="G146">
            <v>656.98081927225621</v>
          </cell>
          <cell r="H146">
            <v>620.84439029704856</v>
          </cell>
          <cell r="I146">
            <v>584.7079613218408</v>
          </cell>
          <cell r="J146">
            <v>548.57153234663315</v>
          </cell>
          <cell r="K146">
            <v>512.4351033714255</v>
          </cell>
          <cell r="L146">
            <v>476.29867439621779</v>
          </cell>
          <cell r="M146">
            <v>440.16224542101014</v>
          </cell>
          <cell r="N146">
            <v>404.02581644580243</v>
          </cell>
          <cell r="O146">
            <v>367.88938747059473</v>
          </cell>
          <cell r="P146">
            <v>331.75295849538713</v>
          </cell>
          <cell r="Q146">
            <v>295.61652952017943</v>
          </cell>
          <cell r="R146">
            <v>259.48010054497166</v>
          </cell>
          <cell r="S146">
            <v>223.34367156976398</v>
          </cell>
          <cell r="T146">
            <v>187.20724259455636</v>
          </cell>
          <cell r="U146">
            <v>187.20724259455636</v>
          </cell>
          <cell r="V146">
            <v>187.20724259455636</v>
          </cell>
          <cell r="W146">
            <v>187.20724259455636</v>
          </cell>
          <cell r="X146">
            <v>187.20724259455636</v>
          </cell>
          <cell r="Y146">
            <v>187.20724259455636</v>
          </cell>
          <cell r="Z146">
            <v>187.20724259455636</v>
          </cell>
          <cell r="AA146">
            <v>187.20724259455636</v>
          </cell>
          <cell r="AB146">
            <v>187.20724259455636</v>
          </cell>
          <cell r="AC146">
            <v>187.20724259455636</v>
          </cell>
          <cell r="AD146">
            <v>187.20724259455636</v>
          </cell>
          <cell r="AE146">
            <v>187.20724259455636</v>
          </cell>
          <cell r="AF146">
            <v>187.20724259455636</v>
          </cell>
          <cell r="AG146">
            <v>187.20724259455636</v>
          </cell>
          <cell r="AH146">
            <v>187.20724259455636</v>
          </cell>
          <cell r="AI146">
            <v>187.20724259455636</v>
          </cell>
          <cell r="AJ146">
            <v>187.20724259455636</v>
          </cell>
          <cell r="AK146">
            <v>187.20724259455636</v>
          </cell>
          <cell r="AL146">
            <v>187.20724259455636</v>
          </cell>
          <cell r="AM146">
            <v>187.20724259455636</v>
          </cell>
          <cell r="AN146">
            <v>187.20724259455636</v>
          </cell>
        </row>
        <row r="147">
          <cell r="A147" t="str">
            <v>RM3GeDeepEGy</v>
          </cell>
          <cell r="B147" t="str">
            <v>RD</v>
          </cell>
          <cell r="C147" t="str">
            <v>Mid</v>
          </cell>
          <cell r="D147">
            <v>30</v>
          </cell>
          <cell r="E147" t="str">
            <v>Geothermal</v>
          </cell>
          <cell r="F147" t="str">
            <v>DeepEGSBinary</v>
          </cell>
          <cell r="G147">
            <v>693.11724824746398</v>
          </cell>
          <cell r="H147">
            <v>693.11724824746398</v>
          </cell>
          <cell r="I147">
            <v>693.11724824746398</v>
          </cell>
          <cell r="J147">
            <v>693.11724824746398</v>
          </cell>
          <cell r="K147">
            <v>693.11724824746398</v>
          </cell>
          <cell r="L147">
            <v>693.11724824746398</v>
          </cell>
          <cell r="M147">
            <v>693.11724824746398</v>
          </cell>
          <cell r="N147">
            <v>693.11724824746398</v>
          </cell>
          <cell r="O147">
            <v>693.11724824746398</v>
          </cell>
          <cell r="P147">
            <v>693.11724824746398</v>
          </cell>
          <cell r="Q147">
            <v>693.11724824746398</v>
          </cell>
          <cell r="R147">
            <v>693.11724824746398</v>
          </cell>
          <cell r="S147">
            <v>693.11724824746398</v>
          </cell>
          <cell r="T147">
            <v>693.11724824746398</v>
          </cell>
          <cell r="U147">
            <v>693.11724824746398</v>
          </cell>
          <cell r="V147">
            <v>693.11724824746398</v>
          </cell>
          <cell r="W147">
            <v>693.11724824746398</v>
          </cell>
          <cell r="X147">
            <v>693.11724824746398</v>
          </cell>
          <cell r="Y147">
            <v>693.11724824746398</v>
          </cell>
          <cell r="Z147">
            <v>693.11724824746398</v>
          </cell>
          <cell r="AA147">
            <v>693.11724824746398</v>
          </cell>
          <cell r="AB147">
            <v>693.11724824746398</v>
          </cell>
          <cell r="AC147">
            <v>693.11724824746398</v>
          </cell>
          <cell r="AD147">
            <v>693.11724824746398</v>
          </cell>
          <cell r="AE147">
            <v>693.11724824746398</v>
          </cell>
          <cell r="AF147">
            <v>693.11724824746398</v>
          </cell>
          <cell r="AG147">
            <v>693.11724824746398</v>
          </cell>
          <cell r="AH147">
            <v>693.11724824746398</v>
          </cell>
          <cell r="AI147">
            <v>693.11724824746398</v>
          </cell>
          <cell r="AJ147">
            <v>693.11724824746398</v>
          </cell>
          <cell r="AK147">
            <v>693.11724824746398</v>
          </cell>
          <cell r="AL147">
            <v>693.11724824746398</v>
          </cell>
          <cell r="AM147">
            <v>693.11724824746398</v>
          </cell>
          <cell r="AN147">
            <v>693.11724824746398</v>
          </cell>
        </row>
        <row r="148">
          <cell r="A148" t="str">
            <v>RC3GeDeepEGy</v>
          </cell>
          <cell r="B148" t="str">
            <v>RD</v>
          </cell>
          <cell r="C148" t="str">
            <v>Constant</v>
          </cell>
          <cell r="D148">
            <v>30</v>
          </cell>
          <cell r="E148" t="str">
            <v>Geothermal</v>
          </cell>
          <cell r="F148" t="str">
            <v>DeepEGSBinary</v>
          </cell>
          <cell r="G148">
            <v>693.11724824746398</v>
          </cell>
          <cell r="H148">
            <v>693.11724824746398</v>
          </cell>
          <cell r="I148">
            <v>693.11724824746398</v>
          </cell>
          <cell r="J148">
            <v>693.11724824746398</v>
          </cell>
          <cell r="K148">
            <v>693.11724824746398</v>
          </cell>
          <cell r="L148">
            <v>693.11724824746398</v>
          </cell>
          <cell r="M148">
            <v>693.11724824746398</v>
          </cell>
          <cell r="N148">
            <v>693.11724824746398</v>
          </cell>
          <cell r="O148">
            <v>693.11724824746398</v>
          </cell>
          <cell r="P148">
            <v>693.11724824746398</v>
          </cell>
          <cell r="Q148">
            <v>693.11724824746398</v>
          </cell>
          <cell r="R148">
            <v>693.11724824746398</v>
          </cell>
          <cell r="S148">
            <v>693.11724824746398</v>
          </cell>
          <cell r="T148">
            <v>693.11724824746398</v>
          </cell>
          <cell r="U148">
            <v>693.11724824746398</v>
          </cell>
          <cell r="V148">
            <v>693.11724824746398</v>
          </cell>
          <cell r="W148">
            <v>693.11724824746398</v>
          </cell>
          <cell r="X148">
            <v>693.11724824746398</v>
          </cell>
          <cell r="Y148">
            <v>693.11724824746398</v>
          </cell>
          <cell r="Z148">
            <v>693.11724824746398</v>
          </cell>
          <cell r="AA148">
            <v>693.11724824746398</v>
          </cell>
          <cell r="AB148">
            <v>693.11724824746398</v>
          </cell>
          <cell r="AC148">
            <v>693.11724824746398</v>
          </cell>
          <cell r="AD148">
            <v>693.11724824746398</v>
          </cell>
          <cell r="AE148">
            <v>693.11724824746398</v>
          </cell>
          <cell r="AF148">
            <v>693.11724824746398</v>
          </cell>
          <cell r="AG148">
            <v>693.11724824746398</v>
          </cell>
          <cell r="AH148">
            <v>693.11724824746398</v>
          </cell>
          <cell r="AI148">
            <v>693.11724824746398</v>
          </cell>
          <cell r="AJ148">
            <v>693.11724824746398</v>
          </cell>
          <cell r="AK148">
            <v>693.11724824746398</v>
          </cell>
          <cell r="AL148">
            <v>693.11724824746398</v>
          </cell>
          <cell r="AM148">
            <v>693.11724824746398</v>
          </cell>
          <cell r="AN148">
            <v>693.11724824746398</v>
          </cell>
        </row>
        <row r="149">
          <cell r="A149" t="str">
            <v>RL3ConewAvgF</v>
          </cell>
          <cell r="B149" t="str">
            <v>RD</v>
          </cell>
          <cell r="C149" t="str">
            <v>Low</v>
          </cell>
          <cell r="D149">
            <v>30</v>
          </cell>
          <cell r="E149" t="str">
            <v>Coal</v>
          </cell>
          <cell r="F149" t="str">
            <v>newAvgCF</v>
          </cell>
          <cell r="G149">
            <v>38</v>
          </cell>
          <cell r="H149">
            <v>38</v>
          </cell>
          <cell r="I149">
            <v>38</v>
          </cell>
          <cell r="J149">
            <v>38</v>
          </cell>
          <cell r="K149">
            <v>38</v>
          </cell>
          <cell r="L149">
            <v>38</v>
          </cell>
          <cell r="M149">
            <v>38</v>
          </cell>
          <cell r="N149">
            <v>38</v>
          </cell>
          <cell r="O149">
            <v>38</v>
          </cell>
          <cell r="P149">
            <v>38</v>
          </cell>
          <cell r="Q149">
            <v>38</v>
          </cell>
          <cell r="R149">
            <v>38</v>
          </cell>
          <cell r="S149">
            <v>38</v>
          </cell>
          <cell r="T149">
            <v>38</v>
          </cell>
          <cell r="U149">
            <v>38</v>
          </cell>
          <cell r="V149">
            <v>38</v>
          </cell>
          <cell r="W149">
            <v>38</v>
          </cell>
          <cell r="X149">
            <v>38</v>
          </cell>
          <cell r="Y149">
            <v>38</v>
          </cell>
          <cell r="Z149">
            <v>38</v>
          </cell>
          <cell r="AA149">
            <v>38</v>
          </cell>
          <cell r="AB149">
            <v>38</v>
          </cell>
          <cell r="AC149">
            <v>38</v>
          </cell>
          <cell r="AD149">
            <v>38</v>
          </cell>
          <cell r="AE149">
            <v>38</v>
          </cell>
          <cell r="AF149">
            <v>38</v>
          </cell>
          <cell r="AG149">
            <v>38</v>
          </cell>
          <cell r="AH149">
            <v>38</v>
          </cell>
          <cell r="AI149">
            <v>38</v>
          </cell>
          <cell r="AJ149">
            <v>38</v>
          </cell>
          <cell r="AK149">
            <v>38</v>
          </cell>
          <cell r="AL149">
            <v>38</v>
          </cell>
          <cell r="AM149">
            <v>38</v>
          </cell>
          <cell r="AN149">
            <v>38</v>
          </cell>
        </row>
        <row r="150">
          <cell r="A150" t="str">
            <v>RM3ConewAvgF</v>
          </cell>
          <cell r="B150" t="str">
            <v>RD</v>
          </cell>
          <cell r="C150" t="str">
            <v>Mid</v>
          </cell>
          <cell r="D150">
            <v>30</v>
          </cell>
          <cell r="E150" t="str">
            <v>Coal</v>
          </cell>
          <cell r="F150" t="str">
            <v>newAvgCF</v>
          </cell>
          <cell r="G150">
            <v>38</v>
          </cell>
          <cell r="H150">
            <v>38</v>
          </cell>
          <cell r="I150">
            <v>38</v>
          </cell>
          <cell r="J150">
            <v>38</v>
          </cell>
          <cell r="K150">
            <v>38</v>
          </cell>
          <cell r="L150">
            <v>38</v>
          </cell>
          <cell r="M150">
            <v>38</v>
          </cell>
          <cell r="N150">
            <v>38</v>
          </cell>
          <cell r="O150">
            <v>38</v>
          </cell>
          <cell r="P150">
            <v>38</v>
          </cell>
          <cell r="Q150">
            <v>38</v>
          </cell>
          <cell r="R150">
            <v>38</v>
          </cell>
          <cell r="S150">
            <v>38</v>
          </cell>
          <cell r="T150">
            <v>38</v>
          </cell>
          <cell r="U150">
            <v>38</v>
          </cell>
          <cell r="V150">
            <v>38</v>
          </cell>
          <cell r="W150">
            <v>38</v>
          </cell>
          <cell r="X150">
            <v>38</v>
          </cell>
          <cell r="Y150">
            <v>38</v>
          </cell>
          <cell r="Z150">
            <v>38</v>
          </cell>
          <cell r="AA150">
            <v>38</v>
          </cell>
          <cell r="AB150">
            <v>38</v>
          </cell>
          <cell r="AC150">
            <v>38</v>
          </cell>
          <cell r="AD150">
            <v>38</v>
          </cell>
          <cell r="AE150">
            <v>38</v>
          </cell>
          <cell r="AF150">
            <v>38</v>
          </cell>
          <cell r="AG150">
            <v>38</v>
          </cell>
          <cell r="AH150">
            <v>38</v>
          </cell>
          <cell r="AI150">
            <v>38</v>
          </cell>
          <cell r="AJ150">
            <v>38</v>
          </cell>
          <cell r="AK150">
            <v>38</v>
          </cell>
          <cell r="AL150">
            <v>38</v>
          </cell>
          <cell r="AM150">
            <v>38</v>
          </cell>
          <cell r="AN150">
            <v>38</v>
          </cell>
        </row>
        <row r="151">
          <cell r="A151" t="str">
            <v>RC3ConewAvgF</v>
          </cell>
          <cell r="B151" t="str">
            <v>RD</v>
          </cell>
          <cell r="C151" t="str">
            <v>Constant</v>
          </cell>
          <cell r="D151">
            <v>30</v>
          </cell>
          <cell r="E151" t="str">
            <v>Coal</v>
          </cell>
          <cell r="F151" t="str">
            <v>newAvgCF</v>
          </cell>
          <cell r="G151">
            <v>38</v>
          </cell>
          <cell r="H151">
            <v>38</v>
          </cell>
          <cell r="I151">
            <v>38</v>
          </cell>
          <cell r="J151">
            <v>38</v>
          </cell>
          <cell r="K151">
            <v>38</v>
          </cell>
          <cell r="L151">
            <v>38</v>
          </cell>
          <cell r="M151">
            <v>38</v>
          </cell>
          <cell r="N151">
            <v>38</v>
          </cell>
          <cell r="O151">
            <v>38</v>
          </cell>
          <cell r="P151">
            <v>38</v>
          </cell>
          <cell r="Q151">
            <v>38</v>
          </cell>
          <cell r="R151">
            <v>38</v>
          </cell>
          <cell r="S151">
            <v>38</v>
          </cell>
          <cell r="T151">
            <v>38</v>
          </cell>
          <cell r="U151">
            <v>38</v>
          </cell>
          <cell r="V151">
            <v>38</v>
          </cell>
          <cell r="W151">
            <v>38</v>
          </cell>
          <cell r="X151">
            <v>38</v>
          </cell>
          <cell r="Y151">
            <v>38</v>
          </cell>
          <cell r="Z151">
            <v>38</v>
          </cell>
          <cell r="AA151">
            <v>38</v>
          </cell>
          <cell r="AB151">
            <v>38</v>
          </cell>
          <cell r="AC151">
            <v>38</v>
          </cell>
          <cell r="AD151">
            <v>38</v>
          </cell>
          <cell r="AE151">
            <v>38</v>
          </cell>
          <cell r="AF151">
            <v>38</v>
          </cell>
          <cell r="AG151">
            <v>38</v>
          </cell>
          <cell r="AH151">
            <v>38</v>
          </cell>
          <cell r="AI151">
            <v>38</v>
          </cell>
          <cell r="AJ151">
            <v>38</v>
          </cell>
          <cell r="AK151">
            <v>38</v>
          </cell>
          <cell r="AL151">
            <v>38</v>
          </cell>
          <cell r="AM151">
            <v>38</v>
          </cell>
          <cell r="AN151">
            <v>38</v>
          </cell>
        </row>
        <row r="152">
          <cell r="A152" t="str">
            <v>RL3ConewHigF</v>
          </cell>
          <cell r="B152" t="str">
            <v>RD</v>
          </cell>
          <cell r="C152" t="str">
            <v>Low</v>
          </cell>
          <cell r="D152">
            <v>30</v>
          </cell>
          <cell r="E152" t="str">
            <v>Coal</v>
          </cell>
          <cell r="F152" t="str">
            <v>newHighCF</v>
          </cell>
          <cell r="G152">
            <v>38</v>
          </cell>
          <cell r="H152">
            <v>38</v>
          </cell>
          <cell r="I152">
            <v>38</v>
          </cell>
          <cell r="J152">
            <v>38</v>
          </cell>
          <cell r="K152">
            <v>38</v>
          </cell>
          <cell r="L152">
            <v>38</v>
          </cell>
          <cell r="M152">
            <v>38</v>
          </cell>
          <cell r="N152">
            <v>38</v>
          </cell>
          <cell r="O152">
            <v>38</v>
          </cell>
          <cell r="P152">
            <v>38</v>
          </cell>
          <cell r="Q152">
            <v>38</v>
          </cell>
          <cell r="R152">
            <v>38</v>
          </cell>
          <cell r="S152">
            <v>38</v>
          </cell>
          <cell r="T152">
            <v>38</v>
          </cell>
          <cell r="U152">
            <v>38</v>
          </cell>
          <cell r="V152">
            <v>38</v>
          </cell>
          <cell r="W152">
            <v>38</v>
          </cell>
          <cell r="X152">
            <v>38</v>
          </cell>
          <cell r="Y152">
            <v>38</v>
          </cell>
          <cell r="Z152">
            <v>38</v>
          </cell>
          <cell r="AA152">
            <v>38</v>
          </cell>
          <cell r="AB152">
            <v>38</v>
          </cell>
          <cell r="AC152">
            <v>38</v>
          </cell>
          <cell r="AD152">
            <v>38</v>
          </cell>
          <cell r="AE152">
            <v>38</v>
          </cell>
          <cell r="AF152">
            <v>38</v>
          </cell>
          <cell r="AG152">
            <v>38</v>
          </cell>
          <cell r="AH152">
            <v>38</v>
          </cell>
          <cell r="AI152">
            <v>38</v>
          </cell>
          <cell r="AJ152">
            <v>38</v>
          </cell>
          <cell r="AK152">
            <v>38</v>
          </cell>
          <cell r="AL152">
            <v>38</v>
          </cell>
          <cell r="AM152">
            <v>38</v>
          </cell>
          <cell r="AN152">
            <v>38</v>
          </cell>
        </row>
        <row r="153">
          <cell r="A153" t="str">
            <v>RM3ConewHigF</v>
          </cell>
          <cell r="B153" t="str">
            <v>RD</v>
          </cell>
          <cell r="C153" t="str">
            <v>Mid</v>
          </cell>
          <cell r="D153">
            <v>30</v>
          </cell>
          <cell r="E153" t="str">
            <v>Coal</v>
          </cell>
          <cell r="F153" t="str">
            <v>newHighCF</v>
          </cell>
          <cell r="G153">
            <v>38</v>
          </cell>
          <cell r="H153">
            <v>38</v>
          </cell>
          <cell r="I153">
            <v>38</v>
          </cell>
          <cell r="J153">
            <v>38</v>
          </cell>
          <cell r="K153">
            <v>38</v>
          </cell>
          <cell r="L153">
            <v>38</v>
          </cell>
          <cell r="M153">
            <v>38</v>
          </cell>
          <cell r="N153">
            <v>38</v>
          </cell>
          <cell r="O153">
            <v>38</v>
          </cell>
          <cell r="P153">
            <v>38</v>
          </cell>
          <cell r="Q153">
            <v>38</v>
          </cell>
          <cell r="R153">
            <v>38</v>
          </cell>
          <cell r="S153">
            <v>38</v>
          </cell>
          <cell r="T153">
            <v>38</v>
          </cell>
          <cell r="U153">
            <v>38</v>
          </cell>
          <cell r="V153">
            <v>38</v>
          </cell>
          <cell r="W153">
            <v>38</v>
          </cell>
          <cell r="X153">
            <v>38</v>
          </cell>
          <cell r="Y153">
            <v>38</v>
          </cell>
          <cell r="Z153">
            <v>38</v>
          </cell>
          <cell r="AA153">
            <v>38</v>
          </cell>
          <cell r="AB153">
            <v>38</v>
          </cell>
          <cell r="AC153">
            <v>38</v>
          </cell>
          <cell r="AD153">
            <v>38</v>
          </cell>
          <cell r="AE153">
            <v>38</v>
          </cell>
          <cell r="AF153">
            <v>38</v>
          </cell>
          <cell r="AG153">
            <v>38</v>
          </cell>
          <cell r="AH153">
            <v>38</v>
          </cell>
          <cell r="AI153">
            <v>38</v>
          </cell>
          <cell r="AJ153">
            <v>38</v>
          </cell>
          <cell r="AK153">
            <v>38</v>
          </cell>
          <cell r="AL153">
            <v>38</v>
          </cell>
          <cell r="AM153">
            <v>38</v>
          </cell>
          <cell r="AN153">
            <v>38</v>
          </cell>
        </row>
        <row r="154">
          <cell r="A154" t="str">
            <v>RC3ConewHigF</v>
          </cell>
          <cell r="B154" t="str">
            <v>RD</v>
          </cell>
          <cell r="C154" t="str">
            <v>Constant</v>
          </cell>
          <cell r="D154">
            <v>30</v>
          </cell>
          <cell r="E154" t="str">
            <v>Coal</v>
          </cell>
          <cell r="F154" t="str">
            <v>newHighCF</v>
          </cell>
          <cell r="G154">
            <v>38</v>
          </cell>
          <cell r="H154">
            <v>38</v>
          </cell>
          <cell r="I154">
            <v>38</v>
          </cell>
          <cell r="J154">
            <v>38</v>
          </cell>
          <cell r="K154">
            <v>38</v>
          </cell>
          <cell r="L154">
            <v>38</v>
          </cell>
          <cell r="M154">
            <v>38</v>
          </cell>
          <cell r="N154">
            <v>38</v>
          </cell>
          <cell r="O154">
            <v>38</v>
          </cell>
          <cell r="P154">
            <v>38</v>
          </cell>
          <cell r="Q154">
            <v>38</v>
          </cell>
          <cell r="R154">
            <v>38</v>
          </cell>
          <cell r="S154">
            <v>38</v>
          </cell>
          <cell r="T154">
            <v>38</v>
          </cell>
          <cell r="U154">
            <v>38</v>
          </cell>
          <cell r="V154">
            <v>38</v>
          </cell>
          <cell r="W154">
            <v>38</v>
          </cell>
          <cell r="X154">
            <v>38</v>
          </cell>
          <cell r="Y154">
            <v>38</v>
          </cell>
          <cell r="Z154">
            <v>38</v>
          </cell>
          <cell r="AA154">
            <v>38</v>
          </cell>
          <cell r="AB154">
            <v>38</v>
          </cell>
          <cell r="AC154">
            <v>38</v>
          </cell>
          <cell r="AD154">
            <v>38</v>
          </cell>
          <cell r="AE154">
            <v>38</v>
          </cell>
          <cell r="AF154">
            <v>38</v>
          </cell>
          <cell r="AG154">
            <v>38</v>
          </cell>
          <cell r="AH154">
            <v>38</v>
          </cell>
          <cell r="AI154">
            <v>38</v>
          </cell>
          <cell r="AJ154">
            <v>38</v>
          </cell>
          <cell r="AK154">
            <v>38</v>
          </cell>
          <cell r="AL154">
            <v>38</v>
          </cell>
          <cell r="AM154">
            <v>38</v>
          </cell>
          <cell r="AN154">
            <v>38</v>
          </cell>
        </row>
        <row r="155">
          <cell r="A155" t="str">
            <v>RL3CoIGCCAvF</v>
          </cell>
          <cell r="B155" t="str">
            <v>RD</v>
          </cell>
          <cell r="C155" t="str">
            <v>Low</v>
          </cell>
          <cell r="D155">
            <v>30</v>
          </cell>
          <cell r="E155" t="str">
            <v>Coal</v>
          </cell>
          <cell r="F155" t="str">
            <v>IGCCAvgCF</v>
          </cell>
          <cell r="G155">
            <v>62</v>
          </cell>
          <cell r="H155">
            <v>62</v>
          </cell>
          <cell r="I155">
            <v>62</v>
          </cell>
          <cell r="J155">
            <v>62</v>
          </cell>
          <cell r="K155">
            <v>62</v>
          </cell>
          <cell r="L155">
            <v>62</v>
          </cell>
          <cell r="M155">
            <v>62</v>
          </cell>
          <cell r="N155">
            <v>62</v>
          </cell>
          <cell r="O155">
            <v>62</v>
          </cell>
          <cell r="P155">
            <v>62</v>
          </cell>
          <cell r="Q155">
            <v>62</v>
          </cell>
          <cell r="R155">
            <v>62</v>
          </cell>
          <cell r="S155">
            <v>62</v>
          </cell>
          <cell r="T155">
            <v>62</v>
          </cell>
          <cell r="U155">
            <v>62</v>
          </cell>
          <cell r="V155">
            <v>62</v>
          </cell>
          <cell r="W155">
            <v>62</v>
          </cell>
          <cell r="X155">
            <v>62</v>
          </cell>
          <cell r="Y155">
            <v>62</v>
          </cell>
          <cell r="Z155">
            <v>62</v>
          </cell>
          <cell r="AA155">
            <v>62</v>
          </cell>
          <cell r="AB155">
            <v>62</v>
          </cell>
          <cell r="AC155">
            <v>62</v>
          </cell>
          <cell r="AD155">
            <v>62</v>
          </cell>
          <cell r="AE155">
            <v>62</v>
          </cell>
          <cell r="AF155">
            <v>62</v>
          </cell>
          <cell r="AG155">
            <v>62</v>
          </cell>
          <cell r="AH155">
            <v>62</v>
          </cell>
          <cell r="AI155">
            <v>62</v>
          </cell>
          <cell r="AJ155">
            <v>62</v>
          </cell>
          <cell r="AK155">
            <v>62</v>
          </cell>
          <cell r="AL155">
            <v>62</v>
          </cell>
          <cell r="AM155">
            <v>62</v>
          </cell>
          <cell r="AN155">
            <v>62</v>
          </cell>
        </row>
        <row r="156">
          <cell r="A156" t="str">
            <v>RM3CoIGCCAvF</v>
          </cell>
          <cell r="B156" t="str">
            <v>RD</v>
          </cell>
          <cell r="C156" t="str">
            <v>Mid</v>
          </cell>
          <cell r="D156">
            <v>30</v>
          </cell>
          <cell r="E156" t="str">
            <v>Coal</v>
          </cell>
          <cell r="F156" t="str">
            <v>IGCCAvgCF</v>
          </cell>
          <cell r="G156">
            <v>62</v>
          </cell>
          <cell r="H156">
            <v>62</v>
          </cell>
          <cell r="I156">
            <v>62</v>
          </cell>
          <cell r="J156">
            <v>62</v>
          </cell>
          <cell r="K156">
            <v>62</v>
          </cell>
          <cell r="L156">
            <v>62</v>
          </cell>
          <cell r="M156">
            <v>62</v>
          </cell>
          <cell r="N156">
            <v>62</v>
          </cell>
          <cell r="O156">
            <v>62</v>
          </cell>
          <cell r="P156">
            <v>62</v>
          </cell>
          <cell r="Q156">
            <v>62</v>
          </cell>
          <cell r="R156">
            <v>62</v>
          </cell>
          <cell r="S156">
            <v>62</v>
          </cell>
          <cell r="T156">
            <v>62</v>
          </cell>
          <cell r="U156">
            <v>62</v>
          </cell>
          <cell r="V156">
            <v>62</v>
          </cell>
          <cell r="W156">
            <v>62</v>
          </cell>
          <cell r="X156">
            <v>62</v>
          </cell>
          <cell r="Y156">
            <v>62</v>
          </cell>
          <cell r="Z156">
            <v>62</v>
          </cell>
          <cell r="AA156">
            <v>62</v>
          </cell>
          <cell r="AB156">
            <v>62</v>
          </cell>
          <cell r="AC156">
            <v>62</v>
          </cell>
          <cell r="AD156">
            <v>62</v>
          </cell>
          <cell r="AE156">
            <v>62</v>
          </cell>
          <cell r="AF156">
            <v>62</v>
          </cell>
          <cell r="AG156">
            <v>62</v>
          </cell>
          <cell r="AH156">
            <v>62</v>
          </cell>
          <cell r="AI156">
            <v>62</v>
          </cell>
          <cell r="AJ156">
            <v>62</v>
          </cell>
          <cell r="AK156">
            <v>62</v>
          </cell>
          <cell r="AL156">
            <v>62</v>
          </cell>
          <cell r="AM156">
            <v>62</v>
          </cell>
          <cell r="AN156">
            <v>62</v>
          </cell>
        </row>
        <row r="157">
          <cell r="A157" t="str">
            <v>RC3CoIGCCAvF</v>
          </cell>
          <cell r="B157" t="str">
            <v>RD</v>
          </cell>
          <cell r="C157" t="str">
            <v>Constant</v>
          </cell>
          <cell r="D157">
            <v>30</v>
          </cell>
          <cell r="E157" t="str">
            <v>Coal</v>
          </cell>
          <cell r="F157" t="str">
            <v>IGCCAvgCF</v>
          </cell>
          <cell r="G157">
            <v>62</v>
          </cell>
          <cell r="H157">
            <v>62</v>
          </cell>
          <cell r="I157">
            <v>62</v>
          </cell>
          <cell r="J157">
            <v>62</v>
          </cell>
          <cell r="K157">
            <v>62</v>
          </cell>
          <cell r="L157">
            <v>62</v>
          </cell>
          <cell r="M157">
            <v>62</v>
          </cell>
          <cell r="N157">
            <v>62</v>
          </cell>
          <cell r="O157">
            <v>62</v>
          </cell>
          <cell r="P157">
            <v>62</v>
          </cell>
          <cell r="Q157">
            <v>62</v>
          </cell>
          <cell r="R157">
            <v>62</v>
          </cell>
          <cell r="S157">
            <v>62</v>
          </cell>
          <cell r="T157">
            <v>62</v>
          </cell>
          <cell r="U157">
            <v>62</v>
          </cell>
          <cell r="V157">
            <v>62</v>
          </cell>
          <cell r="W157">
            <v>62</v>
          </cell>
          <cell r="X157">
            <v>62</v>
          </cell>
          <cell r="Y157">
            <v>62</v>
          </cell>
          <cell r="Z157">
            <v>62</v>
          </cell>
          <cell r="AA157">
            <v>62</v>
          </cell>
          <cell r="AB157">
            <v>62</v>
          </cell>
          <cell r="AC157">
            <v>62</v>
          </cell>
          <cell r="AD157">
            <v>62</v>
          </cell>
          <cell r="AE157">
            <v>62</v>
          </cell>
          <cell r="AF157">
            <v>62</v>
          </cell>
          <cell r="AG157">
            <v>62</v>
          </cell>
          <cell r="AH157">
            <v>62</v>
          </cell>
          <cell r="AI157">
            <v>62</v>
          </cell>
          <cell r="AJ157">
            <v>62</v>
          </cell>
          <cell r="AK157">
            <v>62</v>
          </cell>
          <cell r="AL157">
            <v>62</v>
          </cell>
          <cell r="AM157">
            <v>62</v>
          </cell>
          <cell r="AN157">
            <v>62</v>
          </cell>
        </row>
        <row r="158">
          <cell r="A158" t="str">
            <v>RL3CoIGCCHiF</v>
          </cell>
          <cell r="B158" t="str">
            <v>RD</v>
          </cell>
          <cell r="C158" t="str">
            <v>Low</v>
          </cell>
          <cell r="D158">
            <v>30</v>
          </cell>
          <cell r="E158" t="str">
            <v>Coal</v>
          </cell>
          <cell r="F158" t="str">
            <v>IGCCHighCF</v>
          </cell>
          <cell r="G158">
            <v>62</v>
          </cell>
          <cell r="H158">
            <v>62</v>
          </cell>
          <cell r="I158">
            <v>62</v>
          </cell>
          <cell r="J158">
            <v>62</v>
          </cell>
          <cell r="K158">
            <v>62</v>
          </cell>
          <cell r="L158">
            <v>62</v>
          </cell>
          <cell r="M158">
            <v>62</v>
          </cell>
          <cell r="N158">
            <v>62</v>
          </cell>
          <cell r="O158">
            <v>62</v>
          </cell>
          <cell r="P158">
            <v>62</v>
          </cell>
          <cell r="Q158">
            <v>62</v>
          </cell>
          <cell r="R158">
            <v>62</v>
          </cell>
          <cell r="S158">
            <v>62</v>
          </cell>
          <cell r="T158">
            <v>62</v>
          </cell>
          <cell r="U158">
            <v>62</v>
          </cell>
          <cell r="V158">
            <v>62</v>
          </cell>
          <cell r="W158">
            <v>62</v>
          </cell>
          <cell r="X158">
            <v>62</v>
          </cell>
          <cell r="Y158">
            <v>62</v>
          </cell>
          <cell r="Z158">
            <v>62</v>
          </cell>
          <cell r="AA158">
            <v>62</v>
          </cell>
          <cell r="AB158">
            <v>62</v>
          </cell>
          <cell r="AC158">
            <v>62</v>
          </cell>
          <cell r="AD158">
            <v>62</v>
          </cell>
          <cell r="AE158">
            <v>62</v>
          </cell>
          <cell r="AF158">
            <v>62</v>
          </cell>
          <cell r="AG158">
            <v>62</v>
          </cell>
          <cell r="AH158">
            <v>62</v>
          </cell>
          <cell r="AI158">
            <v>62</v>
          </cell>
          <cell r="AJ158">
            <v>62</v>
          </cell>
          <cell r="AK158">
            <v>62</v>
          </cell>
          <cell r="AL158">
            <v>62</v>
          </cell>
          <cell r="AM158">
            <v>62</v>
          </cell>
          <cell r="AN158">
            <v>62</v>
          </cell>
        </row>
        <row r="159">
          <cell r="A159" t="str">
            <v>RM3CoIGCCHiF</v>
          </cell>
          <cell r="B159" t="str">
            <v>RD</v>
          </cell>
          <cell r="C159" t="str">
            <v>Mid</v>
          </cell>
          <cell r="D159">
            <v>30</v>
          </cell>
          <cell r="E159" t="str">
            <v>Coal</v>
          </cell>
          <cell r="F159" t="str">
            <v>IGCCHighCF</v>
          </cell>
          <cell r="G159">
            <v>62</v>
          </cell>
          <cell r="H159">
            <v>62</v>
          </cell>
          <cell r="I159">
            <v>62</v>
          </cell>
          <cell r="J159">
            <v>62</v>
          </cell>
          <cell r="K159">
            <v>62</v>
          </cell>
          <cell r="L159">
            <v>62</v>
          </cell>
          <cell r="M159">
            <v>62</v>
          </cell>
          <cell r="N159">
            <v>62</v>
          </cell>
          <cell r="O159">
            <v>62</v>
          </cell>
          <cell r="P159">
            <v>62</v>
          </cell>
          <cell r="Q159">
            <v>62</v>
          </cell>
          <cell r="R159">
            <v>62</v>
          </cell>
          <cell r="S159">
            <v>62</v>
          </cell>
          <cell r="T159">
            <v>62</v>
          </cell>
          <cell r="U159">
            <v>62</v>
          </cell>
          <cell r="V159">
            <v>62</v>
          </cell>
          <cell r="W159">
            <v>62</v>
          </cell>
          <cell r="X159">
            <v>62</v>
          </cell>
          <cell r="Y159">
            <v>62</v>
          </cell>
          <cell r="Z159">
            <v>62</v>
          </cell>
          <cell r="AA159">
            <v>62</v>
          </cell>
          <cell r="AB159">
            <v>62</v>
          </cell>
          <cell r="AC159">
            <v>62</v>
          </cell>
          <cell r="AD159">
            <v>62</v>
          </cell>
          <cell r="AE159">
            <v>62</v>
          </cell>
          <cell r="AF159">
            <v>62</v>
          </cell>
          <cell r="AG159">
            <v>62</v>
          </cell>
          <cell r="AH159">
            <v>62</v>
          </cell>
          <cell r="AI159">
            <v>62</v>
          </cell>
          <cell r="AJ159">
            <v>62</v>
          </cell>
          <cell r="AK159">
            <v>62</v>
          </cell>
          <cell r="AL159">
            <v>62</v>
          </cell>
          <cell r="AM159">
            <v>62</v>
          </cell>
          <cell r="AN159">
            <v>62</v>
          </cell>
        </row>
        <row r="160">
          <cell r="A160" t="str">
            <v>RC3CoIGCCHiF</v>
          </cell>
          <cell r="B160" t="str">
            <v>RD</v>
          </cell>
          <cell r="C160" t="str">
            <v>Constant</v>
          </cell>
          <cell r="D160">
            <v>30</v>
          </cell>
          <cell r="E160" t="str">
            <v>Coal</v>
          </cell>
          <cell r="F160" t="str">
            <v>IGCCHighCF</v>
          </cell>
          <cell r="G160">
            <v>62</v>
          </cell>
          <cell r="H160">
            <v>62</v>
          </cell>
          <cell r="I160">
            <v>62</v>
          </cell>
          <cell r="J160">
            <v>62</v>
          </cell>
          <cell r="K160">
            <v>62</v>
          </cell>
          <cell r="L160">
            <v>62</v>
          </cell>
          <cell r="M160">
            <v>62</v>
          </cell>
          <cell r="N160">
            <v>62</v>
          </cell>
          <cell r="O160">
            <v>62</v>
          </cell>
          <cell r="P160">
            <v>62</v>
          </cell>
          <cell r="Q160">
            <v>62</v>
          </cell>
          <cell r="R160">
            <v>62</v>
          </cell>
          <cell r="S160">
            <v>62</v>
          </cell>
          <cell r="T160">
            <v>62</v>
          </cell>
          <cell r="U160">
            <v>62</v>
          </cell>
          <cell r="V160">
            <v>62</v>
          </cell>
          <cell r="W160">
            <v>62</v>
          </cell>
          <cell r="X160">
            <v>62</v>
          </cell>
          <cell r="Y160">
            <v>62</v>
          </cell>
          <cell r="Z160">
            <v>62</v>
          </cell>
          <cell r="AA160">
            <v>62</v>
          </cell>
          <cell r="AB160">
            <v>62</v>
          </cell>
          <cell r="AC160">
            <v>62</v>
          </cell>
          <cell r="AD160">
            <v>62</v>
          </cell>
          <cell r="AE160">
            <v>62</v>
          </cell>
          <cell r="AF160">
            <v>62</v>
          </cell>
          <cell r="AG160">
            <v>62</v>
          </cell>
          <cell r="AH160">
            <v>62</v>
          </cell>
          <cell r="AI160">
            <v>62</v>
          </cell>
          <cell r="AJ160">
            <v>62</v>
          </cell>
          <cell r="AK160">
            <v>62</v>
          </cell>
          <cell r="AL160">
            <v>62</v>
          </cell>
          <cell r="AM160">
            <v>62</v>
          </cell>
          <cell r="AN160">
            <v>62</v>
          </cell>
        </row>
        <row r="161">
          <cell r="A161" t="str">
            <v>RL3CoCCS30AF</v>
          </cell>
          <cell r="B161" t="str">
            <v>RD</v>
          </cell>
          <cell r="C161" t="str">
            <v>Low</v>
          </cell>
          <cell r="D161">
            <v>30</v>
          </cell>
          <cell r="E161" t="str">
            <v>Coal</v>
          </cell>
          <cell r="F161" t="str">
            <v>CCS30AvgCF</v>
          </cell>
          <cell r="G161">
            <v>76</v>
          </cell>
          <cell r="H161">
            <v>76</v>
          </cell>
          <cell r="I161">
            <v>76</v>
          </cell>
          <cell r="J161">
            <v>76</v>
          </cell>
          <cell r="K161">
            <v>76</v>
          </cell>
          <cell r="L161">
            <v>76</v>
          </cell>
          <cell r="M161">
            <v>76</v>
          </cell>
          <cell r="N161">
            <v>76</v>
          </cell>
          <cell r="O161">
            <v>76</v>
          </cell>
          <cell r="P161">
            <v>76</v>
          </cell>
          <cell r="Q161">
            <v>76</v>
          </cell>
          <cell r="R161">
            <v>76</v>
          </cell>
          <cell r="S161">
            <v>76</v>
          </cell>
          <cell r="T161">
            <v>76</v>
          </cell>
          <cell r="U161">
            <v>76</v>
          </cell>
          <cell r="V161">
            <v>76</v>
          </cell>
          <cell r="W161">
            <v>76</v>
          </cell>
          <cell r="X161">
            <v>76</v>
          </cell>
          <cell r="Y161">
            <v>76</v>
          </cell>
          <cell r="Z161">
            <v>76</v>
          </cell>
          <cell r="AA161">
            <v>76</v>
          </cell>
          <cell r="AB161">
            <v>76</v>
          </cell>
          <cell r="AC161">
            <v>76</v>
          </cell>
          <cell r="AD161">
            <v>76</v>
          </cell>
          <cell r="AE161">
            <v>76</v>
          </cell>
          <cell r="AF161">
            <v>76</v>
          </cell>
          <cell r="AG161">
            <v>76</v>
          </cell>
          <cell r="AH161">
            <v>76</v>
          </cell>
          <cell r="AI161">
            <v>76</v>
          </cell>
          <cell r="AJ161">
            <v>76</v>
          </cell>
          <cell r="AK161">
            <v>76</v>
          </cell>
          <cell r="AL161">
            <v>76</v>
          </cell>
          <cell r="AM161">
            <v>76</v>
          </cell>
          <cell r="AN161">
            <v>76</v>
          </cell>
        </row>
        <row r="162">
          <cell r="A162" t="str">
            <v>RM3CoCCS30AF</v>
          </cell>
          <cell r="B162" t="str">
            <v>RD</v>
          </cell>
          <cell r="C162" t="str">
            <v>Mid</v>
          </cell>
          <cell r="D162">
            <v>30</v>
          </cell>
          <cell r="E162" t="str">
            <v>Coal</v>
          </cell>
          <cell r="F162" t="str">
            <v>CCS30AvgCF</v>
          </cell>
          <cell r="G162">
            <v>76</v>
          </cell>
          <cell r="H162">
            <v>76</v>
          </cell>
          <cell r="I162">
            <v>76</v>
          </cell>
          <cell r="J162">
            <v>76</v>
          </cell>
          <cell r="K162">
            <v>76</v>
          </cell>
          <cell r="L162">
            <v>76</v>
          </cell>
          <cell r="M162">
            <v>76</v>
          </cell>
          <cell r="N162">
            <v>76</v>
          </cell>
          <cell r="O162">
            <v>76</v>
          </cell>
          <cell r="P162">
            <v>76</v>
          </cell>
          <cell r="Q162">
            <v>76</v>
          </cell>
          <cell r="R162">
            <v>76</v>
          </cell>
          <cell r="S162">
            <v>76</v>
          </cell>
          <cell r="T162">
            <v>76</v>
          </cell>
          <cell r="U162">
            <v>76</v>
          </cell>
          <cell r="V162">
            <v>76</v>
          </cell>
          <cell r="W162">
            <v>76</v>
          </cell>
          <cell r="X162">
            <v>76</v>
          </cell>
          <cell r="Y162">
            <v>76</v>
          </cell>
          <cell r="Z162">
            <v>76</v>
          </cell>
          <cell r="AA162">
            <v>76</v>
          </cell>
          <cell r="AB162">
            <v>76</v>
          </cell>
          <cell r="AC162">
            <v>76</v>
          </cell>
          <cell r="AD162">
            <v>76</v>
          </cell>
          <cell r="AE162">
            <v>76</v>
          </cell>
          <cell r="AF162">
            <v>76</v>
          </cell>
          <cell r="AG162">
            <v>76</v>
          </cell>
          <cell r="AH162">
            <v>76</v>
          </cell>
          <cell r="AI162">
            <v>76</v>
          </cell>
          <cell r="AJ162">
            <v>76</v>
          </cell>
          <cell r="AK162">
            <v>76</v>
          </cell>
          <cell r="AL162">
            <v>76</v>
          </cell>
          <cell r="AM162">
            <v>76</v>
          </cell>
          <cell r="AN162">
            <v>76</v>
          </cell>
        </row>
        <row r="163">
          <cell r="A163" t="str">
            <v>RC3CoCCS30AF</v>
          </cell>
          <cell r="B163" t="str">
            <v>RD</v>
          </cell>
          <cell r="C163" t="str">
            <v>Constant</v>
          </cell>
          <cell r="D163">
            <v>30</v>
          </cell>
          <cell r="E163" t="str">
            <v>Coal</v>
          </cell>
          <cell r="F163" t="str">
            <v>CCS30AvgCF</v>
          </cell>
          <cell r="G163">
            <v>76</v>
          </cell>
          <cell r="H163">
            <v>76</v>
          </cell>
          <cell r="I163">
            <v>76</v>
          </cell>
          <cell r="J163">
            <v>76</v>
          </cell>
          <cell r="K163">
            <v>76</v>
          </cell>
          <cell r="L163">
            <v>76</v>
          </cell>
          <cell r="M163">
            <v>76</v>
          </cell>
          <cell r="N163">
            <v>76</v>
          </cell>
          <cell r="O163">
            <v>76</v>
          </cell>
          <cell r="P163">
            <v>76</v>
          </cell>
          <cell r="Q163">
            <v>76</v>
          </cell>
          <cell r="R163">
            <v>76</v>
          </cell>
          <cell r="S163">
            <v>76</v>
          </cell>
          <cell r="T163">
            <v>76</v>
          </cell>
          <cell r="U163">
            <v>76</v>
          </cell>
          <cell r="V163">
            <v>76</v>
          </cell>
          <cell r="W163">
            <v>76</v>
          </cell>
          <cell r="X163">
            <v>76</v>
          </cell>
          <cell r="Y163">
            <v>76</v>
          </cell>
          <cell r="Z163">
            <v>76</v>
          </cell>
          <cell r="AA163">
            <v>76</v>
          </cell>
          <cell r="AB163">
            <v>76</v>
          </cell>
          <cell r="AC163">
            <v>76</v>
          </cell>
          <cell r="AD163">
            <v>76</v>
          </cell>
          <cell r="AE163">
            <v>76</v>
          </cell>
          <cell r="AF163">
            <v>76</v>
          </cell>
          <cell r="AG163">
            <v>76</v>
          </cell>
          <cell r="AH163">
            <v>76</v>
          </cell>
          <cell r="AI163">
            <v>76</v>
          </cell>
          <cell r="AJ163">
            <v>76</v>
          </cell>
          <cell r="AK163">
            <v>76</v>
          </cell>
          <cell r="AL163">
            <v>76</v>
          </cell>
          <cell r="AM163">
            <v>76</v>
          </cell>
          <cell r="AN163">
            <v>76</v>
          </cell>
        </row>
        <row r="164">
          <cell r="A164" t="str">
            <v>RL3CoCCS90AF</v>
          </cell>
          <cell r="B164" t="str">
            <v>RD</v>
          </cell>
          <cell r="C164" t="str">
            <v>Low</v>
          </cell>
          <cell r="D164">
            <v>30</v>
          </cell>
          <cell r="E164" t="str">
            <v>Coal</v>
          </cell>
          <cell r="F164" t="str">
            <v>CCS90AvgCF</v>
          </cell>
          <cell r="G164">
            <v>90</v>
          </cell>
          <cell r="H164">
            <v>90</v>
          </cell>
          <cell r="I164">
            <v>90</v>
          </cell>
          <cell r="J164">
            <v>90</v>
          </cell>
          <cell r="K164">
            <v>90</v>
          </cell>
          <cell r="L164">
            <v>90</v>
          </cell>
          <cell r="M164">
            <v>90</v>
          </cell>
          <cell r="N164">
            <v>90</v>
          </cell>
          <cell r="O164">
            <v>90</v>
          </cell>
          <cell r="P164">
            <v>90</v>
          </cell>
          <cell r="Q164">
            <v>90</v>
          </cell>
          <cell r="R164">
            <v>90</v>
          </cell>
          <cell r="S164">
            <v>90</v>
          </cell>
          <cell r="T164">
            <v>90</v>
          </cell>
          <cell r="U164">
            <v>90</v>
          </cell>
          <cell r="V164">
            <v>90</v>
          </cell>
          <cell r="W164">
            <v>90</v>
          </cell>
          <cell r="X164">
            <v>90</v>
          </cell>
          <cell r="Y164">
            <v>90</v>
          </cell>
          <cell r="Z164">
            <v>90</v>
          </cell>
          <cell r="AA164">
            <v>90</v>
          </cell>
          <cell r="AB164">
            <v>90</v>
          </cell>
          <cell r="AC164">
            <v>90</v>
          </cell>
          <cell r="AD164">
            <v>90</v>
          </cell>
          <cell r="AE164">
            <v>90</v>
          </cell>
          <cell r="AF164">
            <v>90</v>
          </cell>
          <cell r="AG164">
            <v>90</v>
          </cell>
          <cell r="AH164">
            <v>90</v>
          </cell>
          <cell r="AI164">
            <v>90</v>
          </cell>
          <cell r="AJ164">
            <v>90</v>
          </cell>
          <cell r="AK164">
            <v>90</v>
          </cell>
          <cell r="AL164">
            <v>90</v>
          </cell>
          <cell r="AM164">
            <v>90</v>
          </cell>
          <cell r="AN164">
            <v>90</v>
          </cell>
        </row>
        <row r="165">
          <cell r="A165" t="str">
            <v>RM3CoCCS90AF</v>
          </cell>
          <cell r="B165" t="str">
            <v>RD</v>
          </cell>
          <cell r="C165" t="str">
            <v>Mid</v>
          </cell>
          <cell r="D165">
            <v>30</v>
          </cell>
          <cell r="E165" t="str">
            <v>Coal</v>
          </cell>
          <cell r="F165" t="str">
            <v>CCS90AvgCF</v>
          </cell>
          <cell r="G165">
            <v>90</v>
          </cell>
          <cell r="H165">
            <v>90</v>
          </cell>
          <cell r="I165">
            <v>90</v>
          </cell>
          <cell r="J165">
            <v>90</v>
          </cell>
          <cell r="K165">
            <v>90</v>
          </cell>
          <cell r="L165">
            <v>90</v>
          </cell>
          <cell r="M165">
            <v>90</v>
          </cell>
          <cell r="N165">
            <v>90</v>
          </cell>
          <cell r="O165">
            <v>90</v>
          </cell>
          <cell r="P165">
            <v>90</v>
          </cell>
          <cell r="Q165">
            <v>90</v>
          </cell>
          <cell r="R165">
            <v>90</v>
          </cell>
          <cell r="S165">
            <v>90</v>
          </cell>
          <cell r="T165">
            <v>90</v>
          </cell>
          <cell r="U165">
            <v>90</v>
          </cell>
          <cell r="V165">
            <v>90</v>
          </cell>
          <cell r="W165">
            <v>90</v>
          </cell>
          <cell r="X165">
            <v>90</v>
          </cell>
          <cell r="Y165">
            <v>90</v>
          </cell>
          <cell r="Z165">
            <v>90</v>
          </cell>
          <cell r="AA165">
            <v>90</v>
          </cell>
          <cell r="AB165">
            <v>90</v>
          </cell>
          <cell r="AC165">
            <v>90</v>
          </cell>
          <cell r="AD165">
            <v>90</v>
          </cell>
          <cell r="AE165">
            <v>90</v>
          </cell>
          <cell r="AF165">
            <v>90</v>
          </cell>
          <cell r="AG165">
            <v>90</v>
          </cell>
          <cell r="AH165">
            <v>90</v>
          </cell>
          <cell r="AI165">
            <v>90</v>
          </cell>
          <cell r="AJ165">
            <v>90</v>
          </cell>
          <cell r="AK165">
            <v>90</v>
          </cell>
          <cell r="AL165">
            <v>90</v>
          </cell>
          <cell r="AM165">
            <v>90</v>
          </cell>
          <cell r="AN165">
            <v>90</v>
          </cell>
        </row>
        <row r="166">
          <cell r="A166" t="str">
            <v>RC3CoCCS90AF</v>
          </cell>
          <cell r="B166" t="str">
            <v>RD</v>
          </cell>
          <cell r="C166" t="str">
            <v>Constant</v>
          </cell>
          <cell r="D166">
            <v>30</v>
          </cell>
          <cell r="E166" t="str">
            <v>Coal</v>
          </cell>
          <cell r="F166" t="str">
            <v>CCS90AvgCF</v>
          </cell>
          <cell r="G166">
            <v>90</v>
          </cell>
          <cell r="H166">
            <v>90</v>
          </cell>
          <cell r="I166">
            <v>90</v>
          </cell>
          <cell r="J166">
            <v>90</v>
          </cell>
          <cell r="K166">
            <v>90</v>
          </cell>
          <cell r="L166">
            <v>90</v>
          </cell>
          <cell r="M166">
            <v>90</v>
          </cell>
          <cell r="N166">
            <v>90</v>
          </cell>
          <cell r="O166">
            <v>90</v>
          </cell>
          <cell r="P166">
            <v>90</v>
          </cell>
          <cell r="Q166">
            <v>90</v>
          </cell>
          <cell r="R166">
            <v>90</v>
          </cell>
          <cell r="S166">
            <v>90</v>
          </cell>
          <cell r="T166">
            <v>90</v>
          </cell>
          <cell r="U166">
            <v>90</v>
          </cell>
          <cell r="V166">
            <v>90</v>
          </cell>
          <cell r="W166">
            <v>90</v>
          </cell>
          <cell r="X166">
            <v>90</v>
          </cell>
          <cell r="Y166">
            <v>90</v>
          </cell>
          <cell r="Z166">
            <v>90</v>
          </cell>
          <cell r="AA166">
            <v>90</v>
          </cell>
          <cell r="AB166">
            <v>90</v>
          </cell>
          <cell r="AC166">
            <v>90</v>
          </cell>
          <cell r="AD166">
            <v>90</v>
          </cell>
          <cell r="AE166">
            <v>90</v>
          </cell>
          <cell r="AF166">
            <v>90</v>
          </cell>
          <cell r="AG166">
            <v>90</v>
          </cell>
          <cell r="AH166">
            <v>90</v>
          </cell>
          <cell r="AI166">
            <v>90</v>
          </cell>
          <cell r="AJ166">
            <v>90</v>
          </cell>
          <cell r="AK166">
            <v>90</v>
          </cell>
          <cell r="AL166">
            <v>90</v>
          </cell>
          <cell r="AM166">
            <v>90</v>
          </cell>
          <cell r="AN166">
            <v>90</v>
          </cell>
        </row>
        <row r="167">
          <cell r="A167" t="str">
            <v>RL3CoCCS30HF</v>
          </cell>
          <cell r="B167" t="str">
            <v>RD</v>
          </cell>
          <cell r="C167" t="str">
            <v>Low</v>
          </cell>
          <cell r="D167">
            <v>30</v>
          </cell>
          <cell r="E167" t="str">
            <v>Coal</v>
          </cell>
          <cell r="F167" t="str">
            <v>CCS30HighCF</v>
          </cell>
          <cell r="G167">
            <v>76</v>
          </cell>
          <cell r="H167">
            <v>76</v>
          </cell>
          <cell r="I167">
            <v>76</v>
          </cell>
          <cell r="J167">
            <v>76</v>
          </cell>
          <cell r="K167">
            <v>76</v>
          </cell>
          <cell r="L167">
            <v>76</v>
          </cell>
          <cell r="M167">
            <v>76</v>
          </cell>
          <cell r="N167">
            <v>76</v>
          </cell>
          <cell r="O167">
            <v>76</v>
          </cell>
          <cell r="P167">
            <v>76</v>
          </cell>
          <cell r="Q167">
            <v>76</v>
          </cell>
          <cell r="R167">
            <v>76</v>
          </cell>
          <cell r="S167">
            <v>76</v>
          </cell>
          <cell r="T167">
            <v>76</v>
          </cell>
          <cell r="U167">
            <v>76</v>
          </cell>
          <cell r="V167">
            <v>76</v>
          </cell>
          <cell r="W167">
            <v>76</v>
          </cell>
          <cell r="X167">
            <v>76</v>
          </cell>
          <cell r="Y167">
            <v>76</v>
          </cell>
          <cell r="Z167">
            <v>76</v>
          </cell>
          <cell r="AA167">
            <v>76</v>
          </cell>
          <cell r="AB167">
            <v>76</v>
          </cell>
          <cell r="AC167">
            <v>76</v>
          </cell>
          <cell r="AD167">
            <v>76</v>
          </cell>
          <cell r="AE167">
            <v>76</v>
          </cell>
          <cell r="AF167">
            <v>76</v>
          </cell>
          <cell r="AG167">
            <v>76</v>
          </cell>
          <cell r="AH167">
            <v>76</v>
          </cell>
          <cell r="AI167">
            <v>76</v>
          </cell>
          <cell r="AJ167">
            <v>76</v>
          </cell>
          <cell r="AK167">
            <v>76</v>
          </cell>
          <cell r="AL167">
            <v>76</v>
          </cell>
          <cell r="AM167">
            <v>76</v>
          </cell>
          <cell r="AN167">
            <v>76</v>
          </cell>
        </row>
        <row r="168">
          <cell r="A168" t="str">
            <v>RM3CoCCS30HF</v>
          </cell>
          <cell r="B168" t="str">
            <v>RD</v>
          </cell>
          <cell r="C168" t="str">
            <v>Mid</v>
          </cell>
          <cell r="D168">
            <v>30</v>
          </cell>
          <cell r="E168" t="str">
            <v>Coal</v>
          </cell>
          <cell r="F168" t="str">
            <v>CCS30HighCF</v>
          </cell>
          <cell r="G168">
            <v>76</v>
          </cell>
          <cell r="H168">
            <v>76</v>
          </cell>
          <cell r="I168">
            <v>76</v>
          </cell>
          <cell r="J168">
            <v>76</v>
          </cell>
          <cell r="K168">
            <v>76</v>
          </cell>
          <cell r="L168">
            <v>76</v>
          </cell>
          <cell r="M168">
            <v>76</v>
          </cell>
          <cell r="N168">
            <v>76</v>
          </cell>
          <cell r="O168">
            <v>76</v>
          </cell>
          <cell r="P168">
            <v>76</v>
          </cell>
          <cell r="Q168">
            <v>76</v>
          </cell>
          <cell r="R168">
            <v>76</v>
          </cell>
          <cell r="S168">
            <v>76</v>
          </cell>
          <cell r="T168">
            <v>76</v>
          </cell>
          <cell r="U168">
            <v>76</v>
          </cell>
          <cell r="V168">
            <v>76</v>
          </cell>
          <cell r="W168">
            <v>76</v>
          </cell>
          <cell r="X168">
            <v>76</v>
          </cell>
          <cell r="Y168">
            <v>76</v>
          </cell>
          <cell r="Z168">
            <v>76</v>
          </cell>
          <cell r="AA168">
            <v>76</v>
          </cell>
          <cell r="AB168">
            <v>76</v>
          </cell>
          <cell r="AC168">
            <v>76</v>
          </cell>
          <cell r="AD168">
            <v>76</v>
          </cell>
          <cell r="AE168">
            <v>76</v>
          </cell>
          <cell r="AF168">
            <v>76</v>
          </cell>
          <cell r="AG168">
            <v>76</v>
          </cell>
          <cell r="AH168">
            <v>76</v>
          </cell>
          <cell r="AI168">
            <v>76</v>
          </cell>
          <cell r="AJ168">
            <v>76</v>
          </cell>
          <cell r="AK168">
            <v>76</v>
          </cell>
          <cell r="AL168">
            <v>76</v>
          </cell>
          <cell r="AM168">
            <v>76</v>
          </cell>
          <cell r="AN168">
            <v>76</v>
          </cell>
        </row>
        <row r="169">
          <cell r="A169" t="str">
            <v>RC3CoCCS30HF</v>
          </cell>
          <cell r="B169" t="str">
            <v>RD</v>
          </cell>
          <cell r="C169" t="str">
            <v>Constant</v>
          </cell>
          <cell r="D169">
            <v>30</v>
          </cell>
          <cell r="E169" t="str">
            <v>Coal</v>
          </cell>
          <cell r="F169" t="str">
            <v>CCS30HighCF</v>
          </cell>
          <cell r="G169">
            <v>76</v>
          </cell>
          <cell r="H169">
            <v>76</v>
          </cell>
          <cell r="I169">
            <v>76</v>
          </cell>
          <cell r="J169">
            <v>76</v>
          </cell>
          <cell r="K169">
            <v>76</v>
          </cell>
          <cell r="L169">
            <v>76</v>
          </cell>
          <cell r="M169">
            <v>76</v>
          </cell>
          <cell r="N169">
            <v>76</v>
          </cell>
          <cell r="O169">
            <v>76</v>
          </cell>
          <cell r="P169">
            <v>76</v>
          </cell>
          <cell r="Q169">
            <v>76</v>
          </cell>
          <cell r="R169">
            <v>76</v>
          </cell>
          <cell r="S169">
            <v>76</v>
          </cell>
          <cell r="T169">
            <v>76</v>
          </cell>
          <cell r="U169">
            <v>76</v>
          </cell>
          <cell r="V169">
            <v>76</v>
          </cell>
          <cell r="W169">
            <v>76</v>
          </cell>
          <cell r="X169">
            <v>76</v>
          </cell>
          <cell r="Y169">
            <v>76</v>
          </cell>
          <cell r="Z169">
            <v>76</v>
          </cell>
          <cell r="AA169">
            <v>76</v>
          </cell>
          <cell r="AB169">
            <v>76</v>
          </cell>
          <cell r="AC169">
            <v>76</v>
          </cell>
          <cell r="AD169">
            <v>76</v>
          </cell>
          <cell r="AE169">
            <v>76</v>
          </cell>
          <cell r="AF169">
            <v>76</v>
          </cell>
          <cell r="AG169">
            <v>76</v>
          </cell>
          <cell r="AH169">
            <v>76</v>
          </cell>
          <cell r="AI169">
            <v>76</v>
          </cell>
          <cell r="AJ169">
            <v>76</v>
          </cell>
          <cell r="AK169">
            <v>76</v>
          </cell>
          <cell r="AL169">
            <v>76</v>
          </cell>
          <cell r="AM169">
            <v>76</v>
          </cell>
          <cell r="AN169">
            <v>76</v>
          </cell>
        </row>
        <row r="170">
          <cell r="A170" t="str">
            <v>RL3CoCCS90HF</v>
          </cell>
          <cell r="B170" t="str">
            <v>RD</v>
          </cell>
          <cell r="C170" t="str">
            <v>Low</v>
          </cell>
          <cell r="D170">
            <v>30</v>
          </cell>
          <cell r="E170" t="str">
            <v>Coal</v>
          </cell>
          <cell r="F170" t="str">
            <v>CCS90HighCF</v>
          </cell>
          <cell r="G170">
            <v>90</v>
          </cell>
          <cell r="H170">
            <v>90</v>
          </cell>
          <cell r="I170">
            <v>90</v>
          </cell>
          <cell r="J170">
            <v>90</v>
          </cell>
          <cell r="K170">
            <v>90</v>
          </cell>
          <cell r="L170">
            <v>90</v>
          </cell>
          <cell r="M170">
            <v>90</v>
          </cell>
          <cell r="N170">
            <v>90</v>
          </cell>
          <cell r="O170">
            <v>90</v>
          </cell>
          <cell r="P170">
            <v>90</v>
          </cell>
          <cell r="Q170">
            <v>90</v>
          </cell>
          <cell r="R170">
            <v>90</v>
          </cell>
          <cell r="S170">
            <v>90</v>
          </cell>
          <cell r="T170">
            <v>90</v>
          </cell>
          <cell r="U170">
            <v>90</v>
          </cell>
          <cell r="V170">
            <v>90</v>
          </cell>
          <cell r="W170">
            <v>90</v>
          </cell>
          <cell r="X170">
            <v>90</v>
          </cell>
          <cell r="Y170">
            <v>90</v>
          </cell>
          <cell r="Z170">
            <v>90</v>
          </cell>
          <cell r="AA170">
            <v>90</v>
          </cell>
          <cell r="AB170">
            <v>90</v>
          </cell>
          <cell r="AC170">
            <v>90</v>
          </cell>
          <cell r="AD170">
            <v>90</v>
          </cell>
          <cell r="AE170">
            <v>90</v>
          </cell>
          <cell r="AF170">
            <v>90</v>
          </cell>
          <cell r="AG170">
            <v>90</v>
          </cell>
          <cell r="AH170">
            <v>90</v>
          </cell>
          <cell r="AI170">
            <v>90</v>
          </cell>
          <cell r="AJ170">
            <v>90</v>
          </cell>
          <cell r="AK170">
            <v>90</v>
          </cell>
          <cell r="AL170">
            <v>90</v>
          </cell>
          <cell r="AM170">
            <v>90</v>
          </cell>
          <cell r="AN170">
            <v>90</v>
          </cell>
        </row>
        <row r="171">
          <cell r="A171" t="str">
            <v>RM3CoCCS90HF</v>
          </cell>
          <cell r="B171" t="str">
            <v>RD</v>
          </cell>
          <cell r="C171" t="str">
            <v>Mid</v>
          </cell>
          <cell r="D171">
            <v>30</v>
          </cell>
          <cell r="E171" t="str">
            <v>Coal</v>
          </cell>
          <cell r="F171" t="str">
            <v>CCS90HighCF</v>
          </cell>
          <cell r="G171">
            <v>90</v>
          </cell>
          <cell r="H171">
            <v>90</v>
          </cell>
          <cell r="I171">
            <v>90</v>
          </cell>
          <cell r="J171">
            <v>90</v>
          </cell>
          <cell r="K171">
            <v>90</v>
          </cell>
          <cell r="L171">
            <v>90</v>
          </cell>
          <cell r="M171">
            <v>90</v>
          </cell>
          <cell r="N171">
            <v>90</v>
          </cell>
          <cell r="O171">
            <v>90</v>
          </cell>
          <cell r="P171">
            <v>90</v>
          </cell>
          <cell r="Q171">
            <v>90</v>
          </cell>
          <cell r="R171">
            <v>90</v>
          </cell>
          <cell r="S171">
            <v>90</v>
          </cell>
          <cell r="T171">
            <v>90</v>
          </cell>
          <cell r="U171">
            <v>90</v>
          </cell>
          <cell r="V171">
            <v>90</v>
          </cell>
          <cell r="W171">
            <v>90</v>
          </cell>
          <cell r="X171">
            <v>90</v>
          </cell>
          <cell r="Y171">
            <v>90</v>
          </cell>
          <cell r="Z171">
            <v>90</v>
          </cell>
          <cell r="AA171">
            <v>90</v>
          </cell>
          <cell r="AB171">
            <v>90</v>
          </cell>
          <cell r="AC171">
            <v>90</v>
          </cell>
          <cell r="AD171">
            <v>90</v>
          </cell>
          <cell r="AE171">
            <v>90</v>
          </cell>
          <cell r="AF171">
            <v>90</v>
          </cell>
          <cell r="AG171">
            <v>90</v>
          </cell>
          <cell r="AH171">
            <v>90</v>
          </cell>
          <cell r="AI171">
            <v>90</v>
          </cell>
          <cell r="AJ171">
            <v>90</v>
          </cell>
          <cell r="AK171">
            <v>90</v>
          </cell>
          <cell r="AL171">
            <v>90</v>
          </cell>
          <cell r="AM171">
            <v>90</v>
          </cell>
          <cell r="AN171">
            <v>90</v>
          </cell>
        </row>
        <row r="172">
          <cell r="A172" t="str">
            <v>RC3CoCCS90HF</v>
          </cell>
          <cell r="B172" t="str">
            <v>RD</v>
          </cell>
          <cell r="C172" t="str">
            <v>Constant</v>
          </cell>
          <cell r="D172">
            <v>30</v>
          </cell>
          <cell r="E172" t="str">
            <v>Coal</v>
          </cell>
          <cell r="F172" t="str">
            <v>CCS90HighCF</v>
          </cell>
          <cell r="G172">
            <v>90</v>
          </cell>
          <cell r="H172">
            <v>90</v>
          </cell>
          <cell r="I172">
            <v>90</v>
          </cell>
          <cell r="J172">
            <v>90</v>
          </cell>
          <cell r="K172">
            <v>90</v>
          </cell>
          <cell r="L172">
            <v>90</v>
          </cell>
          <cell r="M172">
            <v>90</v>
          </cell>
          <cell r="N172">
            <v>90</v>
          </cell>
          <cell r="O172">
            <v>90</v>
          </cell>
          <cell r="P172">
            <v>90</v>
          </cell>
          <cell r="Q172">
            <v>90</v>
          </cell>
          <cell r="R172">
            <v>90</v>
          </cell>
          <cell r="S172">
            <v>90</v>
          </cell>
          <cell r="T172">
            <v>90</v>
          </cell>
          <cell r="U172">
            <v>90</v>
          </cell>
          <cell r="V172">
            <v>90</v>
          </cell>
          <cell r="W172">
            <v>90</v>
          </cell>
          <cell r="X172">
            <v>90</v>
          </cell>
          <cell r="Y172">
            <v>90</v>
          </cell>
          <cell r="Z172">
            <v>90</v>
          </cell>
          <cell r="AA172">
            <v>90</v>
          </cell>
          <cell r="AB172">
            <v>90</v>
          </cell>
          <cell r="AC172">
            <v>90</v>
          </cell>
          <cell r="AD172">
            <v>90</v>
          </cell>
          <cell r="AE172">
            <v>90</v>
          </cell>
          <cell r="AF172">
            <v>90</v>
          </cell>
          <cell r="AG172">
            <v>90</v>
          </cell>
          <cell r="AH172">
            <v>90</v>
          </cell>
          <cell r="AI172">
            <v>90</v>
          </cell>
          <cell r="AJ172">
            <v>90</v>
          </cell>
          <cell r="AK172">
            <v>90</v>
          </cell>
          <cell r="AL172">
            <v>90</v>
          </cell>
          <cell r="AM172">
            <v>90</v>
          </cell>
          <cell r="AN172">
            <v>90</v>
          </cell>
        </row>
        <row r="173">
          <cell r="A173" t="str">
            <v>RL3NaCTAvgCF</v>
          </cell>
          <cell r="B173" t="str">
            <v>RD</v>
          </cell>
          <cell r="C173" t="str">
            <v>Low</v>
          </cell>
          <cell r="D173">
            <v>30</v>
          </cell>
          <cell r="E173" t="str">
            <v>NaturalGas</v>
          </cell>
          <cell r="F173" t="str">
            <v>CTAvgCF</v>
          </cell>
          <cell r="G173">
            <v>19.37</v>
          </cell>
          <cell r="H173">
            <v>19.37</v>
          </cell>
          <cell r="I173">
            <v>19.37</v>
          </cell>
          <cell r="J173">
            <v>19.37</v>
          </cell>
          <cell r="K173">
            <v>19.37</v>
          </cell>
          <cell r="L173">
            <v>19.37</v>
          </cell>
          <cell r="M173">
            <v>19.37</v>
          </cell>
          <cell r="N173">
            <v>19.37</v>
          </cell>
          <cell r="O173">
            <v>19.37</v>
          </cell>
          <cell r="P173">
            <v>19.37</v>
          </cell>
          <cell r="Q173">
            <v>19.37</v>
          </cell>
          <cell r="R173">
            <v>19.37</v>
          </cell>
          <cell r="S173">
            <v>19.37</v>
          </cell>
          <cell r="T173">
            <v>19.37</v>
          </cell>
          <cell r="U173">
            <v>19.37</v>
          </cell>
          <cell r="V173">
            <v>19.37</v>
          </cell>
          <cell r="W173">
            <v>19.37</v>
          </cell>
          <cell r="X173">
            <v>19.37</v>
          </cell>
          <cell r="Y173">
            <v>19.37</v>
          </cell>
          <cell r="Z173">
            <v>19.37</v>
          </cell>
          <cell r="AA173">
            <v>19.37</v>
          </cell>
          <cell r="AB173">
            <v>19.37</v>
          </cell>
          <cell r="AC173">
            <v>19.37</v>
          </cell>
          <cell r="AD173">
            <v>19.37</v>
          </cell>
          <cell r="AE173">
            <v>19.37</v>
          </cell>
          <cell r="AF173">
            <v>19.37</v>
          </cell>
          <cell r="AG173">
            <v>19.37</v>
          </cell>
          <cell r="AH173">
            <v>19.37</v>
          </cell>
          <cell r="AI173">
            <v>19.37</v>
          </cell>
          <cell r="AJ173">
            <v>19.37</v>
          </cell>
          <cell r="AK173">
            <v>19.37</v>
          </cell>
          <cell r="AL173">
            <v>19.37</v>
          </cell>
          <cell r="AM173">
            <v>19.37</v>
          </cell>
          <cell r="AN173">
            <v>19.37</v>
          </cell>
        </row>
        <row r="174">
          <cell r="A174" t="str">
            <v>RM3NaCTAvgCF</v>
          </cell>
          <cell r="B174" t="str">
            <v>RD</v>
          </cell>
          <cell r="C174" t="str">
            <v>Mid</v>
          </cell>
          <cell r="D174">
            <v>30</v>
          </cell>
          <cell r="E174" t="str">
            <v>NaturalGas</v>
          </cell>
          <cell r="F174" t="str">
            <v>CTAvgCF</v>
          </cell>
          <cell r="G174">
            <v>19.37</v>
          </cell>
          <cell r="H174">
            <v>19.37</v>
          </cell>
          <cell r="I174">
            <v>19.37</v>
          </cell>
          <cell r="J174">
            <v>19.37</v>
          </cell>
          <cell r="K174">
            <v>19.37</v>
          </cell>
          <cell r="L174">
            <v>19.37</v>
          </cell>
          <cell r="M174">
            <v>19.37</v>
          </cell>
          <cell r="N174">
            <v>19.37</v>
          </cell>
          <cell r="O174">
            <v>19.37</v>
          </cell>
          <cell r="P174">
            <v>19.37</v>
          </cell>
          <cell r="Q174">
            <v>19.37</v>
          </cell>
          <cell r="R174">
            <v>19.37</v>
          </cell>
          <cell r="S174">
            <v>19.37</v>
          </cell>
          <cell r="T174">
            <v>19.37</v>
          </cell>
          <cell r="U174">
            <v>19.37</v>
          </cell>
          <cell r="V174">
            <v>19.37</v>
          </cell>
          <cell r="W174">
            <v>19.37</v>
          </cell>
          <cell r="X174">
            <v>19.37</v>
          </cell>
          <cell r="Y174">
            <v>19.37</v>
          </cell>
          <cell r="Z174">
            <v>19.37</v>
          </cell>
          <cell r="AA174">
            <v>19.37</v>
          </cell>
          <cell r="AB174">
            <v>19.37</v>
          </cell>
          <cell r="AC174">
            <v>19.37</v>
          </cell>
          <cell r="AD174">
            <v>19.37</v>
          </cell>
          <cell r="AE174">
            <v>19.37</v>
          </cell>
          <cell r="AF174">
            <v>19.37</v>
          </cell>
          <cell r="AG174">
            <v>19.37</v>
          </cell>
          <cell r="AH174">
            <v>19.37</v>
          </cell>
          <cell r="AI174">
            <v>19.37</v>
          </cell>
          <cell r="AJ174">
            <v>19.37</v>
          </cell>
          <cell r="AK174">
            <v>19.37</v>
          </cell>
          <cell r="AL174">
            <v>19.37</v>
          </cell>
          <cell r="AM174">
            <v>19.37</v>
          </cell>
          <cell r="AN174">
            <v>19.37</v>
          </cell>
        </row>
        <row r="175">
          <cell r="A175" t="str">
            <v>RH3NaCTAvgCF</v>
          </cell>
          <cell r="B175" t="str">
            <v>RD</v>
          </cell>
          <cell r="C175" t="str">
            <v>High</v>
          </cell>
          <cell r="D175">
            <v>30</v>
          </cell>
          <cell r="E175" t="str">
            <v>NaturalGas</v>
          </cell>
          <cell r="F175" t="str">
            <v>CTAvgCF</v>
          </cell>
          <cell r="G175">
            <v>19.37</v>
          </cell>
          <cell r="H175">
            <v>19.37</v>
          </cell>
          <cell r="I175">
            <v>19.37</v>
          </cell>
          <cell r="J175">
            <v>19.37</v>
          </cell>
          <cell r="K175">
            <v>19.37</v>
          </cell>
          <cell r="L175">
            <v>19.37</v>
          </cell>
          <cell r="M175">
            <v>19.37</v>
          </cell>
          <cell r="N175">
            <v>19.37</v>
          </cell>
          <cell r="O175">
            <v>19.37</v>
          </cell>
          <cell r="P175">
            <v>19.37</v>
          </cell>
          <cell r="Q175">
            <v>19.37</v>
          </cell>
          <cell r="R175">
            <v>19.37</v>
          </cell>
          <cell r="S175">
            <v>19.37</v>
          </cell>
          <cell r="T175">
            <v>19.37</v>
          </cell>
          <cell r="U175">
            <v>19.37</v>
          </cell>
          <cell r="V175">
            <v>19.37</v>
          </cell>
          <cell r="W175">
            <v>19.37</v>
          </cell>
          <cell r="X175">
            <v>19.37</v>
          </cell>
          <cell r="Y175">
            <v>19.37</v>
          </cell>
          <cell r="Z175">
            <v>19.37</v>
          </cell>
          <cell r="AA175">
            <v>19.37</v>
          </cell>
          <cell r="AB175">
            <v>19.37</v>
          </cell>
          <cell r="AC175">
            <v>19.37</v>
          </cell>
          <cell r="AD175">
            <v>19.37</v>
          </cell>
          <cell r="AE175">
            <v>19.37</v>
          </cell>
          <cell r="AF175">
            <v>19.37</v>
          </cell>
          <cell r="AG175">
            <v>19.37</v>
          </cell>
          <cell r="AH175">
            <v>19.37</v>
          </cell>
          <cell r="AI175">
            <v>19.37</v>
          </cell>
          <cell r="AJ175">
            <v>19.37</v>
          </cell>
          <cell r="AK175">
            <v>19.37</v>
          </cell>
          <cell r="AL175">
            <v>19.37</v>
          </cell>
          <cell r="AM175">
            <v>19.37</v>
          </cell>
          <cell r="AN175">
            <v>19.37</v>
          </cell>
        </row>
        <row r="176">
          <cell r="A176" t="str">
            <v>RL3NaCTHighF</v>
          </cell>
          <cell r="B176" t="str">
            <v>RD</v>
          </cell>
          <cell r="C176" t="str">
            <v>Low</v>
          </cell>
          <cell r="D176">
            <v>30</v>
          </cell>
          <cell r="E176" t="str">
            <v>NaturalGas</v>
          </cell>
          <cell r="F176" t="str">
            <v>CTHighCF</v>
          </cell>
          <cell r="G176">
            <v>19.37</v>
          </cell>
          <cell r="H176">
            <v>19.37</v>
          </cell>
          <cell r="I176">
            <v>19.37</v>
          </cell>
          <cell r="J176">
            <v>19.37</v>
          </cell>
          <cell r="K176">
            <v>19.37</v>
          </cell>
          <cell r="L176">
            <v>19.37</v>
          </cell>
          <cell r="M176">
            <v>19.37</v>
          </cell>
          <cell r="N176">
            <v>19.37</v>
          </cell>
          <cell r="O176">
            <v>19.37</v>
          </cell>
          <cell r="P176">
            <v>19.37</v>
          </cell>
          <cell r="Q176">
            <v>19.37</v>
          </cell>
          <cell r="R176">
            <v>19.37</v>
          </cell>
          <cell r="S176">
            <v>19.37</v>
          </cell>
          <cell r="T176">
            <v>19.37</v>
          </cell>
          <cell r="U176">
            <v>19.37</v>
          </cell>
          <cell r="V176">
            <v>19.37</v>
          </cell>
          <cell r="W176">
            <v>19.37</v>
          </cell>
          <cell r="X176">
            <v>19.37</v>
          </cell>
          <cell r="Y176">
            <v>19.37</v>
          </cell>
          <cell r="Z176">
            <v>19.37</v>
          </cell>
          <cell r="AA176">
            <v>19.37</v>
          </cell>
          <cell r="AB176">
            <v>19.37</v>
          </cell>
          <cell r="AC176">
            <v>19.37</v>
          </cell>
          <cell r="AD176">
            <v>19.37</v>
          </cell>
          <cell r="AE176">
            <v>19.37</v>
          </cell>
          <cell r="AF176">
            <v>19.37</v>
          </cell>
          <cell r="AG176">
            <v>19.37</v>
          </cell>
          <cell r="AH176">
            <v>19.37</v>
          </cell>
          <cell r="AI176">
            <v>19.37</v>
          </cell>
          <cell r="AJ176">
            <v>19.37</v>
          </cell>
          <cell r="AK176">
            <v>19.37</v>
          </cell>
          <cell r="AL176">
            <v>19.37</v>
          </cell>
          <cell r="AM176">
            <v>19.37</v>
          </cell>
          <cell r="AN176">
            <v>19.37</v>
          </cell>
        </row>
        <row r="177">
          <cell r="A177" t="str">
            <v>RM3NaCTHighF</v>
          </cell>
          <cell r="B177" t="str">
            <v>RD</v>
          </cell>
          <cell r="C177" t="str">
            <v>Mid</v>
          </cell>
          <cell r="D177">
            <v>30</v>
          </cell>
          <cell r="E177" t="str">
            <v>NaturalGas</v>
          </cell>
          <cell r="F177" t="str">
            <v>CTHighCF</v>
          </cell>
          <cell r="G177">
            <v>19.37</v>
          </cell>
          <cell r="H177">
            <v>19.37</v>
          </cell>
          <cell r="I177">
            <v>19.37</v>
          </cell>
          <cell r="J177">
            <v>19.37</v>
          </cell>
          <cell r="K177">
            <v>19.37</v>
          </cell>
          <cell r="L177">
            <v>19.37</v>
          </cell>
          <cell r="M177">
            <v>19.37</v>
          </cell>
          <cell r="N177">
            <v>19.37</v>
          </cell>
          <cell r="O177">
            <v>19.37</v>
          </cell>
          <cell r="P177">
            <v>19.37</v>
          </cell>
          <cell r="Q177">
            <v>19.37</v>
          </cell>
          <cell r="R177">
            <v>19.37</v>
          </cell>
          <cell r="S177">
            <v>19.37</v>
          </cell>
          <cell r="T177">
            <v>19.37</v>
          </cell>
          <cell r="U177">
            <v>19.37</v>
          </cell>
          <cell r="V177">
            <v>19.37</v>
          </cell>
          <cell r="W177">
            <v>19.37</v>
          </cell>
          <cell r="X177">
            <v>19.37</v>
          </cell>
          <cell r="Y177">
            <v>19.37</v>
          </cell>
          <cell r="Z177">
            <v>19.37</v>
          </cell>
          <cell r="AA177">
            <v>19.37</v>
          </cell>
          <cell r="AB177">
            <v>19.37</v>
          </cell>
          <cell r="AC177">
            <v>19.37</v>
          </cell>
          <cell r="AD177">
            <v>19.37</v>
          </cell>
          <cell r="AE177">
            <v>19.37</v>
          </cell>
          <cell r="AF177">
            <v>19.37</v>
          </cell>
          <cell r="AG177">
            <v>19.37</v>
          </cell>
          <cell r="AH177">
            <v>19.37</v>
          </cell>
          <cell r="AI177">
            <v>19.37</v>
          </cell>
          <cell r="AJ177">
            <v>19.37</v>
          </cell>
          <cell r="AK177">
            <v>19.37</v>
          </cell>
          <cell r="AL177">
            <v>19.37</v>
          </cell>
          <cell r="AM177">
            <v>19.37</v>
          </cell>
          <cell r="AN177">
            <v>19.37</v>
          </cell>
        </row>
        <row r="178">
          <cell r="A178" t="str">
            <v>RH3NaCTHighF</v>
          </cell>
          <cell r="B178" t="str">
            <v>RD</v>
          </cell>
          <cell r="C178" t="str">
            <v>High</v>
          </cell>
          <cell r="D178">
            <v>30</v>
          </cell>
          <cell r="E178" t="str">
            <v>NaturalGas</v>
          </cell>
          <cell r="F178" t="str">
            <v>CTHighCF</v>
          </cell>
          <cell r="G178">
            <v>19.37</v>
          </cell>
          <cell r="H178">
            <v>19.37</v>
          </cell>
          <cell r="I178">
            <v>19.37</v>
          </cell>
          <cell r="J178">
            <v>19.37</v>
          </cell>
          <cell r="K178">
            <v>19.37</v>
          </cell>
          <cell r="L178">
            <v>19.37</v>
          </cell>
          <cell r="M178">
            <v>19.37</v>
          </cell>
          <cell r="N178">
            <v>19.37</v>
          </cell>
          <cell r="O178">
            <v>19.37</v>
          </cell>
          <cell r="P178">
            <v>19.37</v>
          </cell>
          <cell r="Q178">
            <v>19.37</v>
          </cell>
          <cell r="R178">
            <v>19.37</v>
          </cell>
          <cell r="S178">
            <v>19.37</v>
          </cell>
          <cell r="T178">
            <v>19.37</v>
          </cell>
          <cell r="U178">
            <v>19.37</v>
          </cell>
          <cell r="V178">
            <v>19.37</v>
          </cell>
          <cell r="W178">
            <v>19.37</v>
          </cell>
          <cell r="X178">
            <v>19.37</v>
          </cell>
          <cell r="Y178">
            <v>19.37</v>
          </cell>
          <cell r="Z178">
            <v>19.37</v>
          </cell>
          <cell r="AA178">
            <v>19.37</v>
          </cell>
          <cell r="AB178">
            <v>19.37</v>
          </cell>
          <cell r="AC178">
            <v>19.37</v>
          </cell>
          <cell r="AD178">
            <v>19.37</v>
          </cell>
          <cell r="AE178">
            <v>19.37</v>
          </cell>
          <cell r="AF178">
            <v>19.37</v>
          </cell>
          <cell r="AG178">
            <v>19.37</v>
          </cell>
          <cell r="AH178">
            <v>19.37</v>
          </cell>
          <cell r="AI178">
            <v>19.37</v>
          </cell>
          <cell r="AJ178">
            <v>19.37</v>
          </cell>
          <cell r="AK178">
            <v>19.37</v>
          </cell>
          <cell r="AL178">
            <v>19.37</v>
          </cell>
          <cell r="AM178">
            <v>19.37</v>
          </cell>
          <cell r="AN178">
            <v>19.37</v>
          </cell>
        </row>
        <row r="179">
          <cell r="A179" t="str">
            <v>RL3NaCCAvgCF</v>
          </cell>
          <cell r="B179" t="str">
            <v>RD</v>
          </cell>
          <cell r="C179" t="str">
            <v>Low</v>
          </cell>
          <cell r="D179">
            <v>30</v>
          </cell>
          <cell r="E179" t="str">
            <v>NaturalGas</v>
          </cell>
          <cell r="F179" t="str">
            <v>CCAvgCF</v>
          </cell>
          <cell r="G179">
            <v>13.33</v>
          </cell>
          <cell r="H179">
            <v>13.33</v>
          </cell>
          <cell r="I179">
            <v>13.33</v>
          </cell>
          <cell r="J179">
            <v>13.33</v>
          </cell>
          <cell r="K179">
            <v>13.33</v>
          </cell>
          <cell r="L179">
            <v>13.33</v>
          </cell>
          <cell r="M179">
            <v>13.33</v>
          </cell>
          <cell r="N179">
            <v>13.33</v>
          </cell>
          <cell r="O179">
            <v>13.33</v>
          </cell>
          <cell r="P179">
            <v>13.33</v>
          </cell>
          <cell r="Q179">
            <v>13.33</v>
          </cell>
          <cell r="R179">
            <v>13.33</v>
          </cell>
          <cell r="S179">
            <v>13.33</v>
          </cell>
          <cell r="T179">
            <v>13.33</v>
          </cell>
          <cell r="U179">
            <v>13.33</v>
          </cell>
          <cell r="V179">
            <v>13.33</v>
          </cell>
          <cell r="W179">
            <v>13.33</v>
          </cell>
          <cell r="X179">
            <v>13.33</v>
          </cell>
          <cell r="Y179">
            <v>13.33</v>
          </cell>
          <cell r="Z179">
            <v>13.33</v>
          </cell>
          <cell r="AA179">
            <v>13.33</v>
          </cell>
          <cell r="AB179">
            <v>13.33</v>
          </cell>
          <cell r="AC179">
            <v>13.33</v>
          </cell>
          <cell r="AD179">
            <v>13.33</v>
          </cell>
          <cell r="AE179">
            <v>13.33</v>
          </cell>
          <cell r="AF179">
            <v>13.33</v>
          </cell>
          <cell r="AG179">
            <v>13.33</v>
          </cell>
          <cell r="AH179">
            <v>13.33</v>
          </cell>
          <cell r="AI179">
            <v>13.33</v>
          </cell>
          <cell r="AJ179">
            <v>13.33</v>
          </cell>
          <cell r="AK179">
            <v>13.33</v>
          </cell>
          <cell r="AL179">
            <v>13.33</v>
          </cell>
          <cell r="AM179">
            <v>13.33</v>
          </cell>
          <cell r="AN179">
            <v>13.33</v>
          </cell>
        </row>
        <row r="180">
          <cell r="A180" t="str">
            <v>RM3NaCCAvgCF</v>
          </cell>
          <cell r="B180" t="str">
            <v>RD</v>
          </cell>
          <cell r="C180" t="str">
            <v>Mid</v>
          </cell>
          <cell r="D180">
            <v>30</v>
          </cell>
          <cell r="E180" t="str">
            <v>NaturalGas</v>
          </cell>
          <cell r="F180" t="str">
            <v>CCAvgCF</v>
          </cell>
          <cell r="G180">
            <v>13.33</v>
          </cell>
          <cell r="H180">
            <v>13.33</v>
          </cell>
          <cell r="I180">
            <v>13.33</v>
          </cell>
          <cell r="J180">
            <v>13.33</v>
          </cell>
          <cell r="K180">
            <v>13.33</v>
          </cell>
          <cell r="L180">
            <v>13.33</v>
          </cell>
          <cell r="M180">
            <v>13.33</v>
          </cell>
          <cell r="N180">
            <v>13.33</v>
          </cell>
          <cell r="O180">
            <v>13.33</v>
          </cell>
          <cell r="P180">
            <v>13.33</v>
          </cell>
          <cell r="Q180">
            <v>13.33</v>
          </cell>
          <cell r="R180">
            <v>13.33</v>
          </cell>
          <cell r="S180">
            <v>13.33</v>
          </cell>
          <cell r="T180">
            <v>13.33</v>
          </cell>
          <cell r="U180">
            <v>13.33</v>
          </cell>
          <cell r="V180">
            <v>13.33</v>
          </cell>
          <cell r="W180">
            <v>13.33</v>
          </cell>
          <cell r="X180">
            <v>13.33</v>
          </cell>
          <cell r="Y180">
            <v>13.33</v>
          </cell>
          <cell r="Z180">
            <v>13.33</v>
          </cell>
          <cell r="AA180">
            <v>13.33</v>
          </cell>
          <cell r="AB180">
            <v>13.33</v>
          </cell>
          <cell r="AC180">
            <v>13.33</v>
          </cell>
          <cell r="AD180">
            <v>13.33</v>
          </cell>
          <cell r="AE180">
            <v>13.33</v>
          </cell>
          <cell r="AF180">
            <v>13.33</v>
          </cell>
          <cell r="AG180">
            <v>13.33</v>
          </cell>
          <cell r="AH180">
            <v>13.33</v>
          </cell>
          <cell r="AI180">
            <v>13.33</v>
          </cell>
          <cell r="AJ180">
            <v>13.33</v>
          </cell>
          <cell r="AK180">
            <v>13.33</v>
          </cell>
          <cell r="AL180">
            <v>13.33</v>
          </cell>
          <cell r="AM180">
            <v>13.33</v>
          </cell>
          <cell r="AN180">
            <v>13.33</v>
          </cell>
        </row>
        <row r="181">
          <cell r="A181" t="str">
            <v>RH3NaCCAvgCF</v>
          </cell>
          <cell r="B181" t="str">
            <v>RD</v>
          </cell>
          <cell r="C181" t="str">
            <v>High</v>
          </cell>
          <cell r="D181">
            <v>30</v>
          </cell>
          <cell r="E181" t="str">
            <v>NaturalGas</v>
          </cell>
          <cell r="F181" t="str">
            <v>CCAvgCF</v>
          </cell>
          <cell r="G181">
            <v>13.33</v>
          </cell>
          <cell r="H181">
            <v>13.33</v>
          </cell>
          <cell r="I181">
            <v>13.33</v>
          </cell>
          <cell r="J181">
            <v>13.33</v>
          </cell>
          <cell r="K181">
            <v>13.33</v>
          </cell>
          <cell r="L181">
            <v>13.33</v>
          </cell>
          <cell r="M181">
            <v>13.33</v>
          </cell>
          <cell r="N181">
            <v>13.33</v>
          </cell>
          <cell r="O181">
            <v>13.33</v>
          </cell>
          <cell r="P181">
            <v>13.33</v>
          </cell>
          <cell r="Q181">
            <v>13.33</v>
          </cell>
          <cell r="R181">
            <v>13.33</v>
          </cell>
          <cell r="S181">
            <v>13.33</v>
          </cell>
          <cell r="T181">
            <v>13.33</v>
          </cell>
          <cell r="U181">
            <v>13.33</v>
          </cell>
          <cell r="V181">
            <v>13.33</v>
          </cell>
          <cell r="W181">
            <v>13.33</v>
          </cell>
          <cell r="X181">
            <v>13.33</v>
          </cell>
          <cell r="Y181">
            <v>13.33</v>
          </cell>
          <cell r="Z181">
            <v>13.33</v>
          </cell>
          <cell r="AA181">
            <v>13.33</v>
          </cell>
          <cell r="AB181">
            <v>13.33</v>
          </cell>
          <cell r="AC181">
            <v>13.33</v>
          </cell>
          <cell r="AD181">
            <v>13.33</v>
          </cell>
          <cell r="AE181">
            <v>13.33</v>
          </cell>
          <cell r="AF181">
            <v>13.33</v>
          </cell>
          <cell r="AG181">
            <v>13.33</v>
          </cell>
          <cell r="AH181">
            <v>13.33</v>
          </cell>
          <cell r="AI181">
            <v>13.33</v>
          </cell>
          <cell r="AJ181">
            <v>13.33</v>
          </cell>
          <cell r="AK181">
            <v>13.33</v>
          </cell>
          <cell r="AL181">
            <v>13.33</v>
          </cell>
          <cell r="AM181">
            <v>13.33</v>
          </cell>
          <cell r="AN181">
            <v>13.33</v>
          </cell>
        </row>
        <row r="182">
          <cell r="A182" t="str">
            <v>RL3NaCCHighF</v>
          </cell>
          <cell r="B182" t="str">
            <v>RD</v>
          </cell>
          <cell r="C182" t="str">
            <v>Low</v>
          </cell>
          <cell r="D182">
            <v>30</v>
          </cell>
          <cell r="E182" t="str">
            <v>NaturalGas</v>
          </cell>
          <cell r="F182" t="str">
            <v>CCHighCF</v>
          </cell>
          <cell r="G182">
            <v>13.33</v>
          </cell>
          <cell r="H182">
            <v>13.33</v>
          </cell>
          <cell r="I182">
            <v>13.33</v>
          </cell>
          <cell r="J182">
            <v>13.33</v>
          </cell>
          <cell r="K182">
            <v>13.33</v>
          </cell>
          <cell r="L182">
            <v>13.33</v>
          </cell>
          <cell r="M182">
            <v>13.33</v>
          </cell>
          <cell r="N182">
            <v>13.33</v>
          </cell>
          <cell r="O182">
            <v>13.33</v>
          </cell>
          <cell r="P182">
            <v>13.33</v>
          </cell>
          <cell r="Q182">
            <v>13.33</v>
          </cell>
          <cell r="R182">
            <v>13.33</v>
          </cell>
          <cell r="S182">
            <v>13.33</v>
          </cell>
          <cell r="T182">
            <v>13.33</v>
          </cell>
          <cell r="U182">
            <v>13.33</v>
          </cell>
          <cell r="V182">
            <v>13.33</v>
          </cell>
          <cell r="W182">
            <v>13.33</v>
          </cell>
          <cell r="X182">
            <v>13.33</v>
          </cell>
          <cell r="Y182">
            <v>13.33</v>
          </cell>
          <cell r="Z182">
            <v>13.33</v>
          </cell>
          <cell r="AA182">
            <v>13.33</v>
          </cell>
          <cell r="AB182">
            <v>13.33</v>
          </cell>
          <cell r="AC182">
            <v>13.33</v>
          </cell>
          <cell r="AD182">
            <v>13.33</v>
          </cell>
          <cell r="AE182">
            <v>13.33</v>
          </cell>
          <cell r="AF182">
            <v>13.33</v>
          </cell>
          <cell r="AG182">
            <v>13.33</v>
          </cell>
          <cell r="AH182">
            <v>13.33</v>
          </cell>
          <cell r="AI182">
            <v>13.33</v>
          </cell>
          <cell r="AJ182">
            <v>13.33</v>
          </cell>
          <cell r="AK182">
            <v>13.33</v>
          </cell>
          <cell r="AL182">
            <v>13.33</v>
          </cell>
          <cell r="AM182">
            <v>13.33</v>
          </cell>
          <cell r="AN182">
            <v>13.33</v>
          </cell>
        </row>
        <row r="183">
          <cell r="A183" t="str">
            <v>RM3NaCCHighF</v>
          </cell>
          <cell r="B183" t="str">
            <v>RD</v>
          </cell>
          <cell r="C183" t="str">
            <v>Mid</v>
          </cell>
          <cell r="D183">
            <v>30</v>
          </cell>
          <cell r="E183" t="str">
            <v>NaturalGas</v>
          </cell>
          <cell r="F183" t="str">
            <v>CCHighCF</v>
          </cell>
          <cell r="G183">
            <v>13.33</v>
          </cell>
          <cell r="H183">
            <v>13.33</v>
          </cell>
          <cell r="I183">
            <v>13.33</v>
          </cell>
          <cell r="J183">
            <v>13.33</v>
          </cell>
          <cell r="K183">
            <v>13.33</v>
          </cell>
          <cell r="L183">
            <v>13.33</v>
          </cell>
          <cell r="M183">
            <v>13.33</v>
          </cell>
          <cell r="N183">
            <v>13.33</v>
          </cell>
          <cell r="O183">
            <v>13.33</v>
          </cell>
          <cell r="P183">
            <v>13.33</v>
          </cell>
          <cell r="Q183">
            <v>13.33</v>
          </cell>
          <cell r="R183">
            <v>13.33</v>
          </cell>
          <cell r="S183">
            <v>13.33</v>
          </cell>
          <cell r="T183">
            <v>13.33</v>
          </cell>
          <cell r="U183">
            <v>13.33</v>
          </cell>
          <cell r="V183">
            <v>13.33</v>
          </cell>
          <cell r="W183">
            <v>13.33</v>
          </cell>
          <cell r="X183">
            <v>13.33</v>
          </cell>
          <cell r="Y183">
            <v>13.33</v>
          </cell>
          <cell r="Z183">
            <v>13.33</v>
          </cell>
          <cell r="AA183">
            <v>13.33</v>
          </cell>
          <cell r="AB183">
            <v>13.33</v>
          </cell>
          <cell r="AC183">
            <v>13.33</v>
          </cell>
          <cell r="AD183">
            <v>13.33</v>
          </cell>
          <cell r="AE183">
            <v>13.33</v>
          </cell>
          <cell r="AF183">
            <v>13.33</v>
          </cell>
          <cell r="AG183">
            <v>13.33</v>
          </cell>
          <cell r="AH183">
            <v>13.33</v>
          </cell>
          <cell r="AI183">
            <v>13.33</v>
          </cell>
          <cell r="AJ183">
            <v>13.33</v>
          </cell>
          <cell r="AK183">
            <v>13.33</v>
          </cell>
          <cell r="AL183">
            <v>13.33</v>
          </cell>
          <cell r="AM183">
            <v>13.33</v>
          </cell>
          <cell r="AN183">
            <v>13.33</v>
          </cell>
        </row>
        <row r="184">
          <cell r="A184" t="str">
            <v>RH3NaCCHighF</v>
          </cell>
          <cell r="B184" t="str">
            <v>RD</v>
          </cell>
          <cell r="C184" t="str">
            <v>High</v>
          </cell>
          <cell r="D184">
            <v>30</v>
          </cell>
          <cell r="E184" t="str">
            <v>NaturalGas</v>
          </cell>
          <cell r="F184" t="str">
            <v>CCHighCF</v>
          </cell>
          <cell r="G184">
            <v>13.33</v>
          </cell>
          <cell r="H184">
            <v>13.33</v>
          </cell>
          <cell r="I184">
            <v>13.33</v>
          </cell>
          <cell r="J184">
            <v>13.33</v>
          </cell>
          <cell r="K184">
            <v>13.33</v>
          </cell>
          <cell r="L184">
            <v>13.33</v>
          </cell>
          <cell r="M184">
            <v>13.33</v>
          </cell>
          <cell r="N184">
            <v>13.33</v>
          </cell>
          <cell r="O184">
            <v>13.33</v>
          </cell>
          <cell r="P184">
            <v>13.33</v>
          </cell>
          <cell r="Q184">
            <v>13.33</v>
          </cell>
          <cell r="R184">
            <v>13.33</v>
          </cell>
          <cell r="S184">
            <v>13.33</v>
          </cell>
          <cell r="T184">
            <v>13.33</v>
          </cell>
          <cell r="U184">
            <v>13.33</v>
          </cell>
          <cell r="V184">
            <v>13.33</v>
          </cell>
          <cell r="W184">
            <v>13.33</v>
          </cell>
          <cell r="X184">
            <v>13.33</v>
          </cell>
          <cell r="Y184">
            <v>13.33</v>
          </cell>
          <cell r="Z184">
            <v>13.33</v>
          </cell>
          <cell r="AA184">
            <v>13.33</v>
          </cell>
          <cell r="AB184">
            <v>13.33</v>
          </cell>
          <cell r="AC184">
            <v>13.33</v>
          </cell>
          <cell r="AD184">
            <v>13.33</v>
          </cell>
          <cell r="AE184">
            <v>13.33</v>
          </cell>
          <cell r="AF184">
            <v>13.33</v>
          </cell>
          <cell r="AG184">
            <v>13.33</v>
          </cell>
          <cell r="AH184">
            <v>13.33</v>
          </cell>
          <cell r="AI184">
            <v>13.33</v>
          </cell>
          <cell r="AJ184">
            <v>13.33</v>
          </cell>
          <cell r="AK184">
            <v>13.33</v>
          </cell>
          <cell r="AL184">
            <v>13.33</v>
          </cell>
          <cell r="AM184">
            <v>13.33</v>
          </cell>
          <cell r="AN184">
            <v>13.33</v>
          </cell>
        </row>
        <row r="185">
          <cell r="A185" t="str">
            <v>RL3NaCCCCSAF</v>
          </cell>
          <cell r="B185" t="str">
            <v>RD</v>
          </cell>
          <cell r="C185" t="str">
            <v>Low</v>
          </cell>
          <cell r="D185">
            <v>30</v>
          </cell>
          <cell r="E185" t="str">
            <v>NaturalGas</v>
          </cell>
          <cell r="F185" t="str">
            <v>CCCCSAvgCF</v>
          </cell>
          <cell r="G185">
            <v>40.799999999999997</v>
          </cell>
          <cell r="H185">
            <v>40.799999999999997</v>
          </cell>
          <cell r="I185">
            <v>40.799999999999997</v>
          </cell>
          <cell r="J185">
            <v>40.799999999999997</v>
          </cell>
          <cell r="K185">
            <v>40.799999999999997</v>
          </cell>
          <cell r="L185">
            <v>40.799999999999997</v>
          </cell>
          <cell r="M185">
            <v>40.799999999999997</v>
          </cell>
          <cell r="N185">
            <v>40.799999999999997</v>
          </cell>
          <cell r="O185">
            <v>40.799999999999997</v>
          </cell>
          <cell r="P185">
            <v>40.799999999999997</v>
          </cell>
          <cell r="Q185">
            <v>40.799999999999997</v>
          </cell>
          <cell r="R185">
            <v>40.799999999999997</v>
          </cell>
          <cell r="S185">
            <v>40.799999999999997</v>
          </cell>
          <cell r="T185">
            <v>40.799999999999997</v>
          </cell>
          <cell r="U185">
            <v>40.799999999999997</v>
          </cell>
          <cell r="V185">
            <v>40.799999999999997</v>
          </cell>
          <cell r="W185">
            <v>40.799999999999997</v>
          </cell>
          <cell r="X185">
            <v>40.799999999999997</v>
          </cell>
          <cell r="Y185">
            <v>40.799999999999997</v>
          </cell>
          <cell r="Z185">
            <v>40.799999999999997</v>
          </cell>
          <cell r="AA185">
            <v>40.799999999999997</v>
          </cell>
          <cell r="AB185">
            <v>40.799999999999997</v>
          </cell>
          <cell r="AC185">
            <v>40.799999999999997</v>
          </cell>
          <cell r="AD185">
            <v>40.799999999999997</v>
          </cell>
          <cell r="AE185">
            <v>40.799999999999997</v>
          </cell>
          <cell r="AF185">
            <v>40.799999999999997</v>
          </cell>
          <cell r="AG185">
            <v>40.799999999999997</v>
          </cell>
          <cell r="AH185">
            <v>40.799999999999997</v>
          </cell>
          <cell r="AI185">
            <v>40.799999999999997</v>
          </cell>
          <cell r="AJ185">
            <v>40.799999999999997</v>
          </cell>
          <cell r="AK185">
            <v>40.799999999999997</v>
          </cell>
          <cell r="AL185">
            <v>40.799999999999997</v>
          </cell>
          <cell r="AM185">
            <v>40.799999999999997</v>
          </cell>
          <cell r="AN185">
            <v>40.799999999999997</v>
          </cell>
        </row>
        <row r="186">
          <cell r="A186" t="str">
            <v>RM3NaCCCCSAF</v>
          </cell>
          <cell r="B186" t="str">
            <v>RD</v>
          </cell>
          <cell r="C186" t="str">
            <v>Mid</v>
          </cell>
          <cell r="D186">
            <v>30</v>
          </cell>
          <cell r="E186" t="str">
            <v>NaturalGas</v>
          </cell>
          <cell r="F186" t="str">
            <v>CCCCSAvgCF</v>
          </cell>
          <cell r="G186">
            <v>40.799999999999997</v>
          </cell>
          <cell r="H186">
            <v>40.799999999999997</v>
          </cell>
          <cell r="I186">
            <v>40.799999999999997</v>
          </cell>
          <cell r="J186">
            <v>40.799999999999997</v>
          </cell>
          <cell r="K186">
            <v>40.799999999999997</v>
          </cell>
          <cell r="L186">
            <v>40.799999999999997</v>
          </cell>
          <cell r="M186">
            <v>40.799999999999997</v>
          </cell>
          <cell r="N186">
            <v>40.799999999999997</v>
          </cell>
          <cell r="O186">
            <v>40.799999999999997</v>
          </cell>
          <cell r="P186">
            <v>40.799999999999997</v>
          </cell>
          <cell r="Q186">
            <v>40.799999999999997</v>
          </cell>
          <cell r="R186">
            <v>40.799999999999997</v>
          </cell>
          <cell r="S186">
            <v>40.799999999999997</v>
          </cell>
          <cell r="T186">
            <v>40.799999999999997</v>
          </cell>
          <cell r="U186">
            <v>40.799999999999997</v>
          </cell>
          <cell r="V186">
            <v>40.799999999999997</v>
          </cell>
          <cell r="W186">
            <v>40.799999999999997</v>
          </cell>
          <cell r="X186">
            <v>40.799999999999997</v>
          </cell>
          <cell r="Y186">
            <v>40.799999999999997</v>
          </cell>
          <cell r="Z186">
            <v>40.799999999999997</v>
          </cell>
          <cell r="AA186">
            <v>40.799999999999997</v>
          </cell>
          <cell r="AB186">
            <v>40.799999999999997</v>
          </cell>
          <cell r="AC186">
            <v>40.799999999999997</v>
          </cell>
          <cell r="AD186">
            <v>40.799999999999997</v>
          </cell>
          <cell r="AE186">
            <v>40.799999999999997</v>
          </cell>
          <cell r="AF186">
            <v>40.799999999999997</v>
          </cell>
          <cell r="AG186">
            <v>40.799999999999997</v>
          </cell>
          <cell r="AH186">
            <v>40.799999999999997</v>
          </cell>
          <cell r="AI186">
            <v>40.799999999999997</v>
          </cell>
          <cell r="AJ186">
            <v>40.799999999999997</v>
          </cell>
          <cell r="AK186">
            <v>40.799999999999997</v>
          </cell>
          <cell r="AL186">
            <v>40.799999999999997</v>
          </cell>
          <cell r="AM186">
            <v>40.799999999999997</v>
          </cell>
          <cell r="AN186">
            <v>40.799999999999997</v>
          </cell>
        </row>
        <row r="187">
          <cell r="A187" t="str">
            <v>RH3NaCCCCSAF</v>
          </cell>
          <cell r="B187" t="str">
            <v>RD</v>
          </cell>
          <cell r="C187" t="str">
            <v>High</v>
          </cell>
          <cell r="D187">
            <v>30</v>
          </cell>
          <cell r="E187" t="str">
            <v>NaturalGas</v>
          </cell>
          <cell r="F187" t="str">
            <v>CCCCSAvgCF</v>
          </cell>
          <cell r="G187">
            <v>40.799999999999997</v>
          </cell>
          <cell r="H187">
            <v>40.799999999999997</v>
          </cell>
          <cell r="I187">
            <v>40.799999999999997</v>
          </cell>
          <cell r="J187">
            <v>40.799999999999997</v>
          </cell>
          <cell r="K187">
            <v>40.799999999999997</v>
          </cell>
          <cell r="L187">
            <v>40.799999999999997</v>
          </cell>
          <cell r="M187">
            <v>40.799999999999997</v>
          </cell>
          <cell r="N187">
            <v>40.799999999999997</v>
          </cell>
          <cell r="O187">
            <v>40.799999999999997</v>
          </cell>
          <cell r="P187">
            <v>40.799999999999997</v>
          </cell>
          <cell r="Q187">
            <v>40.799999999999997</v>
          </cell>
          <cell r="R187">
            <v>40.799999999999997</v>
          </cell>
          <cell r="S187">
            <v>40.799999999999997</v>
          </cell>
          <cell r="T187">
            <v>40.799999999999997</v>
          </cell>
          <cell r="U187">
            <v>40.799999999999997</v>
          </cell>
          <cell r="V187">
            <v>40.799999999999997</v>
          </cell>
          <cell r="W187">
            <v>40.799999999999997</v>
          </cell>
          <cell r="X187">
            <v>40.799999999999997</v>
          </cell>
          <cell r="Y187">
            <v>40.799999999999997</v>
          </cell>
          <cell r="Z187">
            <v>40.799999999999997</v>
          </cell>
          <cell r="AA187">
            <v>40.799999999999997</v>
          </cell>
          <cell r="AB187">
            <v>40.799999999999997</v>
          </cell>
          <cell r="AC187">
            <v>40.799999999999997</v>
          </cell>
          <cell r="AD187">
            <v>40.799999999999997</v>
          </cell>
          <cell r="AE187">
            <v>40.799999999999997</v>
          </cell>
          <cell r="AF187">
            <v>40.799999999999997</v>
          </cell>
          <cell r="AG187">
            <v>40.799999999999997</v>
          </cell>
          <cell r="AH187">
            <v>40.799999999999997</v>
          </cell>
          <cell r="AI187">
            <v>40.799999999999997</v>
          </cell>
          <cell r="AJ187">
            <v>40.799999999999997</v>
          </cell>
          <cell r="AK187">
            <v>40.799999999999997</v>
          </cell>
          <cell r="AL187">
            <v>40.799999999999997</v>
          </cell>
          <cell r="AM187">
            <v>40.799999999999997</v>
          </cell>
          <cell r="AN187">
            <v>40.799999999999997</v>
          </cell>
        </row>
        <row r="188">
          <cell r="A188" t="str">
            <v>RL3NaCCCCSHF</v>
          </cell>
          <cell r="B188" t="str">
            <v>RD</v>
          </cell>
          <cell r="C188" t="str">
            <v>Low</v>
          </cell>
          <cell r="D188">
            <v>30</v>
          </cell>
          <cell r="E188" t="str">
            <v>NaturalGas</v>
          </cell>
          <cell r="F188" t="str">
            <v>CCCCSHighCF</v>
          </cell>
          <cell r="G188">
            <v>40.799999999999997</v>
          </cell>
          <cell r="H188">
            <v>40.799999999999997</v>
          </cell>
          <cell r="I188">
            <v>40.799999999999997</v>
          </cell>
          <cell r="J188">
            <v>40.799999999999997</v>
          </cell>
          <cell r="K188">
            <v>40.799999999999997</v>
          </cell>
          <cell r="L188">
            <v>40.799999999999997</v>
          </cell>
          <cell r="M188">
            <v>40.799999999999997</v>
          </cell>
          <cell r="N188">
            <v>40.799999999999997</v>
          </cell>
          <cell r="O188">
            <v>40.799999999999997</v>
          </cell>
          <cell r="P188">
            <v>40.799999999999997</v>
          </cell>
          <cell r="Q188">
            <v>40.799999999999997</v>
          </cell>
          <cell r="R188">
            <v>40.799999999999997</v>
          </cell>
          <cell r="S188">
            <v>40.799999999999997</v>
          </cell>
          <cell r="T188">
            <v>40.799999999999997</v>
          </cell>
          <cell r="U188">
            <v>40.799999999999997</v>
          </cell>
          <cell r="V188">
            <v>40.799999999999997</v>
          </cell>
          <cell r="W188">
            <v>40.799999999999997</v>
          </cell>
          <cell r="X188">
            <v>40.799999999999997</v>
          </cell>
          <cell r="Y188">
            <v>40.799999999999997</v>
          </cell>
          <cell r="Z188">
            <v>40.799999999999997</v>
          </cell>
          <cell r="AA188">
            <v>40.799999999999997</v>
          </cell>
          <cell r="AB188">
            <v>40.799999999999997</v>
          </cell>
          <cell r="AC188">
            <v>40.799999999999997</v>
          </cell>
          <cell r="AD188">
            <v>40.799999999999997</v>
          </cell>
          <cell r="AE188">
            <v>40.799999999999997</v>
          </cell>
          <cell r="AF188">
            <v>40.799999999999997</v>
          </cell>
          <cell r="AG188">
            <v>40.799999999999997</v>
          </cell>
          <cell r="AH188">
            <v>40.799999999999997</v>
          </cell>
          <cell r="AI188">
            <v>40.799999999999997</v>
          </cell>
          <cell r="AJ188">
            <v>40.799999999999997</v>
          </cell>
          <cell r="AK188">
            <v>40.799999999999997</v>
          </cell>
          <cell r="AL188">
            <v>40.799999999999997</v>
          </cell>
          <cell r="AM188">
            <v>40.799999999999997</v>
          </cell>
          <cell r="AN188">
            <v>40.799999999999997</v>
          </cell>
        </row>
        <row r="189">
          <cell r="A189" t="str">
            <v>RM3NaCCCCSHF</v>
          </cell>
          <cell r="B189" t="str">
            <v>RD</v>
          </cell>
          <cell r="C189" t="str">
            <v>Mid</v>
          </cell>
          <cell r="D189">
            <v>30</v>
          </cell>
          <cell r="E189" t="str">
            <v>NaturalGas</v>
          </cell>
          <cell r="F189" t="str">
            <v>CCCCSHighCF</v>
          </cell>
          <cell r="G189">
            <v>40.799999999999997</v>
          </cell>
          <cell r="H189">
            <v>40.799999999999997</v>
          </cell>
          <cell r="I189">
            <v>40.799999999999997</v>
          </cell>
          <cell r="J189">
            <v>40.799999999999997</v>
          </cell>
          <cell r="K189">
            <v>40.799999999999997</v>
          </cell>
          <cell r="L189">
            <v>40.799999999999997</v>
          </cell>
          <cell r="M189">
            <v>40.799999999999997</v>
          </cell>
          <cell r="N189">
            <v>40.799999999999997</v>
          </cell>
          <cell r="O189">
            <v>40.799999999999997</v>
          </cell>
          <cell r="P189">
            <v>40.799999999999997</v>
          </cell>
          <cell r="Q189">
            <v>40.799999999999997</v>
          </cell>
          <cell r="R189">
            <v>40.799999999999997</v>
          </cell>
          <cell r="S189">
            <v>40.799999999999997</v>
          </cell>
          <cell r="T189">
            <v>40.799999999999997</v>
          </cell>
          <cell r="U189">
            <v>40.799999999999997</v>
          </cell>
          <cell r="V189">
            <v>40.799999999999997</v>
          </cell>
          <cell r="W189">
            <v>40.799999999999997</v>
          </cell>
          <cell r="X189">
            <v>40.799999999999997</v>
          </cell>
          <cell r="Y189">
            <v>40.799999999999997</v>
          </cell>
          <cell r="Z189">
            <v>40.799999999999997</v>
          </cell>
          <cell r="AA189">
            <v>40.799999999999997</v>
          </cell>
          <cell r="AB189">
            <v>40.799999999999997</v>
          </cell>
          <cell r="AC189">
            <v>40.799999999999997</v>
          </cell>
          <cell r="AD189">
            <v>40.799999999999997</v>
          </cell>
          <cell r="AE189">
            <v>40.799999999999997</v>
          </cell>
          <cell r="AF189">
            <v>40.799999999999997</v>
          </cell>
          <cell r="AG189">
            <v>40.799999999999997</v>
          </cell>
          <cell r="AH189">
            <v>40.799999999999997</v>
          </cell>
          <cell r="AI189">
            <v>40.799999999999997</v>
          </cell>
          <cell r="AJ189">
            <v>40.799999999999997</v>
          </cell>
          <cell r="AK189">
            <v>40.799999999999997</v>
          </cell>
          <cell r="AL189">
            <v>40.799999999999997</v>
          </cell>
          <cell r="AM189">
            <v>40.799999999999997</v>
          </cell>
          <cell r="AN189">
            <v>40.799999999999997</v>
          </cell>
        </row>
        <row r="190">
          <cell r="A190" t="str">
            <v>RH3NaCCCCSHF</v>
          </cell>
          <cell r="B190" t="str">
            <v>RD</v>
          </cell>
          <cell r="C190" t="str">
            <v>High</v>
          </cell>
          <cell r="D190">
            <v>30</v>
          </cell>
          <cell r="E190" t="str">
            <v>NaturalGas</v>
          </cell>
          <cell r="F190" t="str">
            <v>CCCCSHighCF</v>
          </cell>
          <cell r="G190">
            <v>40.799999999999997</v>
          </cell>
          <cell r="H190">
            <v>40.799999999999997</v>
          </cell>
          <cell r="I190">
            <v>40.799999999999997</v>
          </cell>
          <cell r="J190">
            <v>40.799999999999997</v>
          </cell>
          <cell r="K190">
            <v>40.799999999999997</v>
          </cell>
          <cell r="L190">
            <v>40.799999999999997</v>
          </cell>
          <cell r="M190">
            <v>40.799999999999997</v>
          </cell>
          <cell r="N190">
            <v>40.799999999999997</v>
          </cell>
          <cell r="O190">
            <v>40.799999999999997</v>
          </cell>
          <cell r="P190">
            <v>40.799999999999997</v>
          </cell>
          <cell r="Q190">
            <v>40.799999999999997</v>
          </cell>
          <cell r="R190">
            <v>40.799999999999997</v>
          </cell>
          <cell r="S190">
            <v>40.799999999999997</v>
          </cell>
          <cell r="T190">
            <v>40.799999999999997</v>
          </cell>
          <cell r="U190">
            <v>40.799999999999997</v>
          </cell>
          <cell r="V190">
            <v>40.799999999999997</v>
          </cell>
          <cell r="W190">
            <v>40.799999999999997</v>
          </cell>
          <cell r="X190">
            <v>40.799999999999997</v>
          </cell>
          <cell r="Y190">
            <v>40.799999999999997</v>
          </cell>
          <cell r="Z190">
            <v>40.799999999999997</v>
          </cell>
          <cell r="AA190">
            <v>40.799999999999997</v>
          </cell>
          <cell r="AB190">
            <v>40.799999999999997</v>
          </cell>
          <cell r="AC190">
            <v>40.799999999999997</v>
          </cell>
          <cell r="AD190">
            <v>40.799999999999997</v>
          </cell>
          <cell r="AE190">
            <v>40.799999999999997</v>
          </cell>
          <cell r="AF190">
            <v>40.799999999999997</v>
          </cell>
          <cell r="AG190">
            <v>40.799999999999997</v>
          </cell>
          <cell r="AH190">
            <v>40.799999999999997</v>
          </cell>
          <cell r="AI190">
            <v>40.799999999999997</v>
          </cell>
          <cell r="AJ190">
            <v>40.799999999999997</v>
          </cell>
          <cell r="AK190">
            <v>40.799999999999997</v>
          </cell>
          <cell r="AL190">
            <v>40.799999999999997</v>
          </cell>
          <cell r="AM190">
            <v>40.799999999999997</v>
          </cell>
          <cell r="AN190">
            <v>40.799999999999997</v>
          </cell>
        </row>
        <row r="191">
          <cell r="A191" t="str">
            <v>RM3Nu**</v>
          </cell>
          <cell r="B191" t="str">
            <v>RD</v>
          </cell>
          <cell r="C191" t="str">
            <v>Mid</v>
          </cell>
          <cell r="D191">
            <v>30</v>
          </cell>
          <cell r="E191" t="str">
            <v>Nuclear</v>
          </cell>
          <cell r="F191" t="str">
            <v>*</v>
          </cell>
          <cell r="G191">
            <v>100.888671875</v>
          </cell>
          <cell r="H191">
            <v>100.888671875</v>
          </cell>
          <cell r="I191">
            <v>100.888671875</v>
          </cell>
          <cell r="J191">
            <v>100.888671875</v>
          </cell>
          <cell r="K191">
            <v>100.888671875</v>
          </cell>
          <cell r="L191">
            <v>100.888671875</v>
          </cell>
          <cell r="M191">
            <v>100.888671875</v>
          </cell>
          <cell r="N191">
            <v>100.888671875</v>
          </cell>
          <cell r="O191">
            <v>100.888671875</v>
          </cell>
          <cell r="P191">
            <v>100.888671875</v>
          </cell>
          <cell r="Q191">
            <v>100.888671875</v>
          </cell>
          <cell r="R191">
            <v>100.888671875</v>
          </cell>
          <cell r="S191">
            <v>100.888671875</v>
          </cell>
          <cell r="T191">
            <v>100.888671875</v>
          </cell>
          <cell r="U191">
            <v>100.888671875</v>
          </cell>
          <cell r="V191">
            <v>100.888671875</v>
          </cell>
          <cell r="W191">
            <v>100.888671875</v>
          </cell>
          <cell r="X191">
            <v>100.888671875</v>
          </cell>
          <cell r="Y191">
            <v>100.888671875</v>
          </cell>
          <cell r="Z191">
            <v>100.888671875</v>
          </cell>
          <cell r="AA191">
            <v>100.888671875</v>
          </cell>
          <cell r="AB191">
            <v>100.888671875</v>
          </cell>
          <cell r="AC191">
            <v>100.888671875</v>
          </cell>
          <cell r="AD191">
            <v>100.888671875</v>
          </cell>
          <cell r="AE191">
            <v>100.888671875</v>
          </cell>
          <cell r="AF191">
            <v>100.888671875</v>
          </cell>
          <cell r="AG191">
            <v>100.888671875</v>
          </cell>
          <cell r="AH191">
            <v>100.888671875</v>
          </cell>
          <cell r="AI191">
            <v>100.888671875</v>
          </cell>
          <cell r="AJ191">
            <v>100.888671875</v>
          </cell>
          <cell r="AK191">
            <v>100.888671875</v>
          </cell>
          <cell r="AL191">
            <v>100.888671875</v>
          </cell>
          <cell r="AM191">
            <v>100.888671875</v>
          </cell>
          <cell r="AN191">
            <v>100.888671875</v>
          </cell>
        </row>
        <row r="192">
          <cell r="A192" t="str">
            <v>RL3BiDedicad</v>
          </cell>
          <cell r="B192" t="str">
            <v>RD</v>
          </cell>
          <cell r="C192" t="str">
            <v>Low</v>
          </cell>
          <cell r="D192">
            <v>30</v>
          </cell>
          <cell r="E192" t="str">
            <v>Biopower</v>
          </cell>
          <cell r="F192" t="str">
            <v>Dedicated</v>
          </cell>
          <cell r="G192">
            <v>117.275390625</v>
          </cell>
          <cell r="H192">
            <v>117.275390625</v>
          </cell>
          <cell r="I192">
            <v>117.275390625</v>
          </cell>
          <cell r="J192">
            <v>117.275390625</v>
          </cell>
          <cell r="K192">
            <v>117.275390625</v>
          </cell>
          <cell r="L192">
            <v>117.275390625</v>
          </cell>
          <cell r="M192">
            <v>117.275390625</v>
          </cell>
          <cell r="N192">
            <v>117.275390625</v>
          </cell>
          <cell r="O192">
            <v>117.275390625</v>
          </cell>
          <cell r="P192">
            <v>117.275390625</v>
          </cell>
          <cell r="Q192">
            <v>117.275390625</v>
          </cell>
          <cell r="R192">
            <v>117.275390625</v>
          </cell>
          <cell r="S192">
            <v>117.275390625</v>
          </cell>
          <cell r="T192">
            <v>117.275390625</v>
          </cell>
          <cell r="U192">
            <v>117.275390625</v>
          </cell>
          <cell r="V192">
            <v>117.275390625</v>
          </cell>
          <cell r="W192">
            <v>117.275390625</v>
          </cell>
          <cell r="X192">
            <v>117.275390625</v>
          </cell>
          <cell r="Y192">
            <v>117.275390625</v>
          </cell>
          <cell r="Z192">
            <v>117.275390625</v>
          </cell>
          <cell r="AA192">
            <v>117.275390625</v>
          </cell>
          <cell r="AB192">
            <v>117.275390625</v>
          </cell>
          <cell r="AC192">
            <v>117.275390625</v>
          </cell>
          <cell r="AD192">
            <v>117.275390625</v>
          </cell>
          <cell r="AE192">
            <v>117.275390625</v>
          </cell>
          <cell r="AF192">
            <v>117.275390625</v>
          </cell>
          <cell r="AG192">
            <v>117.275390625</v>
          </cell>
          <cell r="AH192">
            <v>117.275390625</v>
          </cell>
          <cell r="AI192">
            <v>117.275390625</v>
          </cell>
          <cell r="AJ192">
            <v>117.275390625</v>
          </cell>
          <cell r="AK192">
            <v>117.275390625</v>
          </cell>
          <cell r="AL192">
            <v>117.275390625</v>
          </cell>
          <cell r="AM192">
            <v>117.275390625</v>
          </cell>
          <cell r="AN192">
            <v>117.275390625</v>
          </cell>
        </row>
        <row r="193">
          <cell r="A193" t="str">
            <v>RM3BiDedicad</v>
          </cell>
          <cell r="B193" t="str">
            <v>RD</v>
          </cell>
          <cell r="C193" t="str">
            <v>Mid</v>
          </cell>
          <cell r="D193">
            <v>30</v>
          </cell>
          <cell r="E193" t="str">
            <v>Biopower</v>
          </cell>
          <cell r="F193" t="str">
            <v>Dedicated</v>
          </cell>
          <cell r="G193">
            <v>117.275390625</v>
          </cell>
          <cell r="H193">
            <v>117.275390625</v>
          </cell>
          <cell r="I193">
            <v>117.275390625</v>
          </cell>
          <cell r="J193">
            <v>117.275390625</v>
          </cell>
          <cell r="K193">
            <v>117.275390625</v>
          </cell>
          <cell r="L193">
            <v>117.275390625</v>
          </cell>
          <cell r="M193">
            <v>117.275390625</v>
          </cell>
          <cell r="N193">
            <v>117.275390625</v>
          </cell>
          <cell r="O193">
            <v>117.275390625</v>
          </cell>
          <cell r="P193">
            <v>117.275390625</v>
          </cell>
          <cell r="Q193">
            <v>117.275390625</v>
          </cell>
          <cell r="R193">
            <v>117.275390625</v>
          </cell>
          <cell r="S193">
            <v>117.275390625</v>
          </cell>
          <cell r="T193">
            <v>117.275390625</v>
          </cell>
          <cell r="U193">
            <v>117.275390625</v>
          </cell>
          <cell r="V193">
            <v>117.275390625</v>
          </cell>
          <cell r="W193">
            <v>117.275390625</v>
          </cell>
          <cell r="X193">
            <v>117.275390625</v>
          </cell>
          <cell r="Y193">
            <v>117.275390625</v>
          </cell>
          <cell r="Z193">
            <v>117.275390625</v>
          </cell>
          <cell r="AA193">
            <v>117.275390625</v>
          </cell>
          <cell r="AB193">
            <v>117.275390625</v>
          </cell>
          <cell r="AC193">
            <v>117.275390625</v>
          </cell>
          <cell r="AD193">
            <v>117.275390625</v>
          </cell>
          <cell r="AE193">
            <v>117.275390625</v>
          </cell>
          <cell r="AF193">
            <v>117.275390625</v>
          </cell>
          <cell r="AG193">
            <v>117.275390625</v>
          </cell>
          <cell r="AH193">
            <v>117.275390625</v>
          </cell>
          <cell r="AI193">
            <v>117.275390625</v>
          </cell>
          <cell r="AJ193">
            <v>117.275390625</v>
          </cell>
          <cell r="AK193">
            <v>117.275390625</v>
          </cell>
          <cell r="AL193">
            <v>117.275390625</v>
          </cell>
          <cell r="AM193">
            <v>117.275390625</v>
          </cell>
          <cell r="AN193">
            <v>117.275390625</v>
          </cell>
        </row>
        <row r="194">
          <cell r="A194" t="str">
            <v>RC3BiDedicad</v>
          </cell>
          <cell r="B194" t="str">
            <v>RD</v>
          </cell>
          <cell r="C194" t="str">
            <v>Constant</v>
          </cell>
          <cell r="D194">
            <v>30</v>
          </cell>
          <cell r="E194" t="str">
            <v>Biopower</v>
          </cell>
          <cell r="F194" t="str">
            <v>Dedicated</v>
          </cell>
          <cell r="G194">
            <v>117.275390625</v>
          </cell>
          <cell r="H194">
            <v>117.275390625</v>
          </cell>
          <cell r="I194">
            <v>117.275390625</v>
          </cell>
          <cell r="J194">
            <v>117.275390625</v>
          </cell>
          <cell r="K194">
            <v>117.275390625</v>
          </cell>
          <cell r="L194">
            <v>117.275390625</v>
          </cell>
          <cell r="M194">
            <v>117.275390625</v>
          </cell>
          <cell r="N194">
            <v>117.275390625</v>
          </cell>
          <cell r="O194">
            <v>117.275390625</v>
          </cell>
          <cell r="P194">
            <v>117.275390625</v>
          </cell>
          <cell r="Q194">
            <v>117.275390625</v>
          </cell>
          <cell r="R194">
            <v>117.275390625</v>
          </cell>
          <cell r="S194">
            <v>117.275390625</v>
          </cell>
          <cell r="T194">
            <v>117.275390625</v>
          </cell>
          <cell r="U194">
            <v>117.275390625</v>
          </cell>
          <cell r="V194">
            <v>117.275390625</v>
          </cell>
          <cell r="W194">
            <v>117.275390625</v>
          </cell>
          <cell r="X194">
            <v>117.275390625</v>
          </cell>
          <cell r="Y194">
            <v>117.275390625</v>
          </cell>
          <cell r="Z194">
            <v>117.275390625</v>
          </cell>
          <cell r="AA194">
            <v>117.275390625</v>
          </cell>
          <cell r="AB194">
            <v>117.275390625</v>
          </cell>
          <cell r="AC194">
            <v>117.275390625</v>
          </cell>
          <cell r="AD194">
            <v>117.275390625</v>
          </cell>
          <cell r="AE194">
            <v>117.275390625</v>
          </cell>
          <cell r="AF194">
            <v>117.275390625</v>
          </cell>
          <cell r="AG194">
            <v>117.275390625</v>
          </cell>
          <cell r="AH194">
            <v>117.275390625</v>
          </cell>
          <cell r="AI194">
            <v>117.275390625</v>
          </cell>
          <cell r="AJ194">
            <v>117.275390625</v>
          </cell>
          <cell r="AK194">
            <v>117.275390625</v>
          </cell>
          <cell r="AL194">
            <v>117.275390625</v>
          </cell>
          <cell r="AM194">
            <v>117.275390625</v>
          </cell>
          <cell r="AN194">
            <v>117.275390625</v>
          </cell>
        </row>
        <row r="195">
          <cell r="A195" t="str">
            <v>RL3BiCofired</v>
          </cell>
          <cell r="B195" t="str">
            <v>RD</v>
          </cell>
          <cell r="C195" t="str">
            <v>Low</v>
          </cell>
          <cell r="D195">
            <v>30</v>
          </cell>
          <cell r="E195" t="str">
            <v>Biopower</v>
          </cell>
          <cell r="F195" t="str">
            <v>CofireOld</v>
          </cell>
          <cell r="G195">
            <v>37.978872119999998</v>
          </cell>
          <cell r="H195">
            <v>37.978872119999998</v>
          </cell>
          <cell r="I195">
            <v>37.978872119999998</v>
          </cell>
          <cell r="J195">
            <v>37.978872119999998</v>
          </cell>
          <cell r="K195">
            <v>37.978872119999998</v>
          </cell>
          <cell r="L195">
            <v>37.978872119999998</v>
          </cell>
          <cell r="M195">
            <v>37.978872119999998</v>
          </cell>
          <cell r="N195">
            <v>37.978872119999998</v>
          </cell>
          <cell r="O195">
            <v>37.978872119999998</v>
          </cell>
          <cell r="P195">
            <v>37.978872119999998</v>
          </cell>
          <cell r="Q195">
            <v>37.978872119999998</v>
          </cell>
          <cell r="R195">
            <v>37.978872119999998</v>
          </cell>
          <cell r="S195">
            <v>37.978872119999998</v>
          </cell>
          <cell r="T195">
            <v>37.978872119999998</v>
          </cell>
          <cell r="U195">
            <v>37.978872119999998</v>
          </cell>
          <cell r="V195">
            <v>37.978872119999998</v>
          </cell>
          <cell r="W195">
            <v>37.978872119999998</v>
          </cell>
          <cell r="X195">
            <v>37.978872119999998</v>
          </cell>
          <cell r="Y195">
            <v>37.978872119999998</v>
          </cell>
          <cell r="Z195">
            <v>37.978872119999998</v>
          </cell>
          <cell r="AA195">
            <v>37.978872119999998</v>
          </cell>
          <cell r="AB195">
            <v>37.978872119999998</v>
          </cell>
          <cell r="AC195">
            <v>37.978872119999998</v>
          </cell>
          <cell r="AD195">
            <v>37.978872119999998</v>
          </cell>
          <cell r="AE195">
            <v>37.978872119999998</v>
          </cell>
          <cell r="AF195">
            <v>37.978872119999998</v>
          </cell>
          <cell r="AG195">
            <v>37.978872119999998</v>
          </cell>
          <cell r="AH195">
            <v>37.978872119999998</v>
          </cell>
          <cell r="AI195">
            <v>37.978872119999998</v>
          </cell>
          <cell r="AJ195">
            <v>37.978872119999998</v>
          </cell>
          <cell r="AK195">
            <v>37.978872119999998</v>
          </cell>
          <cell r="AL195">
            <v>37.978872119999998</v>
          </cell>
          <cell r="AM195">
            <v>37.978872119999998</v>
          </cell>
          <cell r="AN195">
            <v>37.978872119999998</v>
          </cell>
        </row>
        <row r="196">
          <cell r="A196" t="str">
            <v>RM3BiCofired</v>
          </cell>
          <cell r="B196" t="str">
            <v>RD</v>
          </cell>
          <cell r="C196" t="str">
            <v>Mid</v>
          </cell>
          <cell r="D196">
            <v>30</v>
          </cell>
          <cell r="E196" t="str">
            <v>Biopower</v>
          </cell>
          <cell r="F196" t="str">
            <v>CofireOld</v>
          </cell>
          <cell r="G196">
            <v>37.978872119999998</v>
          </cell>
          <cell r="H196">
            <v>37.978872119999998</v>
          </cell>
          <cell r="I196">
            <v>37.978872119999998</v>
          </cell>
          <cell r="J196">
            <v>37.978872119999998</v>
          </cell>
          <cell r="K196">
            <v>37.978872119999998</v>
          </cell>
          <cell r="L196">
            <v>37.978872119999998</v>
          </cell>
          <cell r="M196">
            <v>37.978872119999998</v>
          </cell>
          <cell r="N196">
            <v>37.978872119999998</v>
          </cell>
          <cell r="O196">
            <v>37.978872119999998</v>
          </cell>
          <cell r="P196">
            <v>37.978872119999998</v>
          </cell>
          <cell r="Q196">
            <v>37.978872119999998</v>
          </cell>
          <cell r="R196">
            <v>37.978872119999998</v>
          </cell>
          <cell r="S196">
            <v>37.978872119999998</v>
          </cell>
          <cell r="T196">
            <v>37.978872119999998</v>
          </cell>
          <cell r="U196">
            <v>37.978872119999998</v>
          </cell>
          <cell r="V196">
            <v>37.978872119999998</v>
          </cell>
          <cell r="W196">
            <v>37.978872119999998</v>
          </cell>
          <cell r="X196">
            <v>37.978872119999998</v>
          </cell>
          <cell r="Y196">
            <v>37.978872119999998</v>
          </cell>
          <cell r="Z196">
            <v>37.978872119999998</v>
          </cell>
          <cell r="AA196">
            <v>37.978872119999998</v>
          </cell>
          <cell r="AB196">
            <v>37.978872119999998</v>
          </cell>
          <cell r="AC196">
            <v>37.978872119999998</v>
          </cell>
          <cell r="AD196">
            <v>37.978872119999998</v>
          </cell>
          <cell r="AE196">
            <v>37.978872119999998</v>
          </cell>
          <cell r="AF196">
            <v>37.978872119999998</v>
          </cell>
          <cell r="AG196">
            <v>37.978872119999998</v>
          </cell>
          <cell r="AH196">
            <v>37.978872119999998</v>
          </cell>
          <cell r="AI196">
            <v>37.978872119999998</v>
          </cell>
          <cell r="AJ196">
            <v>37.978872119999998</v>
          </cell>
          <cell r="AK196">
            <v>37.978872119999998</v>
          </cell>
          <cell r="AL196">
            <v>37.978872119999998</v>
          </cell>
          <cell r="AM196">
            <v>37.978872119999998</v>
          </cell>
          <cell r="AN196">
            <v>37.978872119999998</v>
          </cell>
        </row>
        <row r="197">
          <cell r="A197" t="str">
            <v>RC3BiCofired</v>
          </cell>
          <cell r="B197" t="str">
            <v>RD</v>
          </cell>
          <cell r="C197" t="str">
            <v>Constant</v>
          </cell>
          <cell r="D197">
            <v>30</v>
          </cell>
          <cell r="E197" t="str">
            <v>Biopower</v>
          </cell>
          <cell r="F197" t="str">
            <v>CofireOld</v>
          </cell>
          <cell r="G197">
            <v>37.978872119999998</v>
          </cell>
          <cell r="H197">
            <v>37.978872119999998</v>
          </cell>
          <cell r="I197">
            <v>37.978872119999998</v>
          </cell>
          <cell r="J197">
            <v>37.978872119999998</v>
          </cell>
          <cell r="K197">
            <v>37.978872119999998</v>
          </cell>
          <cell r="L197">
            <v>37.978872119999998</v>
          </cell>
          <cell r="M197">
            <v>37.978872119999998</v>
          </cell>
          <cell r="N197">
            <v>37.978872119999998</v>
          </cell>
          <cell r="O197">
            <v>37.978872119999998</v>
          </cell>
          <cell r="P197">
            <v>37.978872119999998</v>
          </cell>
          <cell r="Q197">
            <v>37.978872119999998</v>
          </cell>
          <cell r="R197">
            <v>37.978872119999998</v>
          </cell>
          <cell r="S197">
            <v>37.978872119999998</v>
          </cell>
          <cell r="T197">
            <v>37.978872119999998</v>
          </cell>
          <cell r="U197">
            <v>37.978872119999998</v>
          </cell>
          <cell r="V197">
            <v>37.978872119999998</v>
          </cell>
          <cell r="W197">
            <v>37.978872119999998</v>
          </cell>
          <cell r="X197">
            <v>37.978872119999998</v>
          </cell>
          <cell r="Y197">
            <v>37.978872119999998</v>
          </cell>
          <cell r="Z197">
            <v>37.978872119999998</v>
          </cell>
          <cell r="AA197">
            <v>37.978872119999998</v>
          </cell>
          <cell r="AB197">
            <v>37.978872119999998</v>
          </cell>
          <cell r="AC197">
            <v>37.978872119999998</v>
          </cell>
          <cell r="AD197">
            <v>37.978872119999998</v>
          </cell>
          <cell r="AE197">
            <v>37.978872119999998</v>
          </cell>
          <cell r="AF197">
            <v>37.978872119999998</v>
          </cell>
          <cell r="AG197">
            <v>37.978872119999998</v>
          </cell>
          <cell r="AH197">
            <v>37.978872119999998</v>
          </cell>
          <cell r="AI197">
            <v>37.978872119999998</v>
          </cell>
          <cell r="AJ197">
            <v>37.978872119999998</v>
          </cell>
          <cell r="AK197">
            <v>37.978872119999998</v>
          </cell>
          <cell r="AL197">
            <v>37.978872119999998</v>
          </cell>
          <cell r="AM197">
            <v>37.978872119999998</v>
          </cell>
          <cell r="AN197">
            <v>37.978872119999998</v>
          </cell>
        </row>
        <row r="198">
          <cell r="A198" t="str">
            <v>RL3BiCofirew</v>
          </cell>
          <cell r="B198" t="str">
            <v>RD</v>
          </cell>
          <cell r="C198" t="str">
            <v>Low</v>
          </cell>
          <cell r="D198">
            <v>30</v>
          </cell>
          <cell r="E198" t="str">
            <v>Biopower</v>
          </cell>
          <cell r="F198" t="str">
            <v>CofireNew</v>
          </cell>
          <cell r="G198">
            <v>37.978872119999998</v>
          </cell>
          <cell r="H198">
            <v>37.978872119999998</v>
          </cell>
          <cell r="I198">
            <v>37.978872119999998</v>
          </cell>
          <cell r="J198">
            <v>37.978872119999998</v>
          </cell>
          <cell r="K198">
            <v>37.978872119999998</v>
          </cell>
          <cell r="L198">
            <v>37.978872119999998</v>
          </cell>
          <cell r="M198">
            <v>37.978872119999998</v>
          </cell>
          <cell r="N198">
            <v>37.978872119999998</v>
          </cell>
          <cell r="O198">
            <v>37.978872119999998</v>
          </cell>
          <cell r="P198">
            <v>37.978872119999998</v>
          </cell>
          <cell r="Q198">
            <v>37.978872119999998</v>
          </cell>
          <cell r="R198">
            <v>37.978872119999998</v>
          </cell>
          <cell r="S198">
            <v>37.978872119999998</v>
          </cell>
          <cell r="T198">
            <v>37.978872119999998</v>
          </cell>
          <cell r="U198">
            <v>37.978872119999998</v>
          </cell>
          <cell r="V198">
            <v>37.978872119999998</v>
          </cell>
          <cell r="W198">
            <v>37.978872119999998</v>
          </cell>
          <cell r="X198">
            <v>37.978872119999998</v>
          </cell>
          <cell r="Y198">
            <v>37.978872119999998</v>
          </cell>
          <cell r="Z198">
            <v>37.978872119999998</v>
          </cell>
          <cell r="AA198">
            <v>37.978872119999998</v>
          </cell>
          <cell r="AB198">
            <v>37.978872119999998</v>
          </cell>
          <cell r="AC198">
            <v>37.978872119999998</v>
          </cell>
          <cell r="AD198">
            <v>37.978872119999998</v>
          </cell>
          <cell r="AE198">
            <v>37.978872119999998</v>
          </cell>
          <cell r="AF198">
            <v>37.978872119999998</v>
          </cell>
          <cell r="AG198">
            <v>37.978872119999998</v>
          </cell>
          <cell r="AH198">
            <v>37.978872119999998</v>
          </cell>
          <cell r="AI198">
            <v>37.978872119999998</v>
          </cell>
          <cell r="AJ198">
            <v>37.978872119999998</v>
          </cell>
          <cell r="AK198">
            <v>37.978872119999998</v>
          </cell>
          <cell r="AL198">
            <v>37.978872119999998</v>
          </cell>
          <cell r="AM198">
            <v>37.978872119999998</v>
          </cell>
          <cell r="AN198">
            <v>37.978872119999998</v>
          </cell>
        </row>
        <row r="199">
          <cell r="A199" t="str">
            <v>RM3BiCofirew</v>
          </cell>
          <cell r="B199" t="str">
            <v>RD</v>
          </cell>
          <cell r="C199" t="str">
            <v>Mid</v>
          </cell>
          <cell r="D199">
            <v>30</v>
          </cell>
          <cell r="E199" t="str">
            <v>Biopower</v>
          </cell>
          <cell r="F199" t="str">
            <v>CofireNew</v>
          </cell>
          <cell r="G199">
            <v>37.978872119999998</v>
          </cell>
          <cell r="H199">
            <v>37.978872119999998</v>
          </cell>
          <cell r="I199">
            <v>37.978872119999998</v>
          </cell>
          <cell r="J199">
            <v>37.978872119999998</v>
          </cell>
          <cell r="K199">
            <v>37.978872119999998</v>
          </cell>
          <cell r="L199">
            <v>37.978872119999998</v>
          </cell>
          <cell r="M199">
            <v>37.978872119999998</v>
          </cell>
          <cell r="N199">
            <v>37.978872119999998</v>
          </cell>
          <cell r="O199">
            <v>37.978872119999998</v>
          </cell>
          <cell r="P199">
            <v>37.978872119999998</v>
          </cell>
          <cell r="Q199">
            <v>37.978872119999998</v>
          </cell>
          <cell r="R199">
            <v>37.978872119999998</v>
          </cell>
          <cell r="S199">
            <v>37.978872119999998</v>
          </cell>
          <cell r="T199">
            <v>37.978872119999998</v>
          </cell>
          <cell r="U199">
            <v>37.978872119999998</v>
          </cell>
          <cell r="V199">
            <v>37.978872119999998</v>
          </cell>
          <cell r="W199">
            <v>37.978872119999998</v>
          </cell>
          <cell r="X199">
            <v>37.978872119999998</v>
          </cell>
          <cell r="Y199">
            <v>37.978872119999998</v>
          </cell>
          <cell r="Z199">
            <v>37.978872119999998</v>
          </cell>
          <cell r="AA199">
            <v>37.978872119999998</v>
          </cell>
          <cell r="AB199">
            <v>37.978872119999998</v>
          </cell>
          <cell r="AC199">
            <v>37.978872119999998</v>
          </cell>
          <cell r="AD199">
            <v>37.978872119999998</v>
          </cell>
          <cell r="AE199">
            <v>37.978872119999998</v>
          </cell>
          <cell r="AF199">
            <v>37.978872119999998</v>
          </cell>
          <cell r="AG199">
            <v>37.978872119999998</v>
          </cell>
          <cell r="AH199">
            <v>37.978872119999998</v>
          </cell>
          <cell r="AI199">
            <v>37.978872119999998</v>
          </cell>
          <cell r="AJ199">
            <v>37.978872119999998</v>
          </cell>
          <cell r="AK199">
            <v>37.978872119999998</v>
          </cell>
          <cell r="AL199">
            <v>37.978872119999998</v>
          </cell>
          <cell r="AM199">
            <v>37.978872119999998</v>
          </cell>
          <cell r="AN199">
            <v>37.978872119999998</v>
          </cell>
        </row>
        <row r="200">
          <cell r="A200" t="str">
            <v>RC3BiCofirew</v>
          </cell>
          <cell r="B200" t="str">
            <v>RD</v>
          </cell>
          <cell r="C200" t="str">
            <v>Constant</v>
          </cell>
          <cell r="D200">
            <v>30</v>
          </cell>
          <cell r="E200" t="str">
            <v>Biopower</v>
          </cell>
          <cell r="F200" t="str">
            <v>CofireNew</v>
          </cell>
          <cell r="G200">
            <v>37.978872119999998</v>
          </cell>
          <cell r="H200">
            <v>37.978872119999998</v>
          </cell>
          <cell r="I200">
            <v>37.978872119999998</v>
          </cell>
          <cell r="J200">
            <v>37.978872119999998</v>
          </cell>
          <cell r="K200">
            <v>37.978872119999998</v>
          </cell>
          <cell r="L200">
            <v>37.978872119999998</v>
          </cell>
          <cell r="M200">
            <v>37.978872119999998</v>
          </cell>
          <cell r="N200">
            <v>37.978872119999998</v>
          </cell>
          <cell r="O200">
            <v>37.978872119999998</v>
          </cell>
          <cell r="P200">
            <v>37.978872119999998</v>
          </cell>
          <cell r="Q200">
            <v>37.978872119999998</v>
          </cell>
          <cell r="R200">
            <v>37.978872119999998</v>
          </cell>
          <cell r="S200">
            <v>37.978872119999998</v>
          </cell>
          <cell r="T200">
            <v>37.978872119999998</v>
          </cell>
          <cell r="U200">
            <v>37.978872119999998</v>
          </cell>
          <cell r="V200">
            <v>37.978872119999998</v>
          </cell>
          <cell r="W200">
            <v>37.978872119999998</v>
          </cell>
          <cell r="X200">
            <v>37.978872119999998</v>
          </cell>
          <cell r="Y200">
            <v>37.978872119999998</v>
          </cell>
          <cell r="Z200">
            <v>37.978872119999998</v>
          </cell>
          <cell r="AA200">
            <v>37.978872119999998</v>
          </cell>
          <cell r="AB200">
            <v>37.978872119999998</v>
          </cell>
          <cell r="AC200">
            <v>37.978872119999998</v>
          </cell>
          <cell r="AD200">
            <v>37.978872119999998</v>
          </cell>
          <cell r="AE200">
            <v>37.978872119999998</v>
          </cell>
          <cell r="AF200">
            <v>37.978872119999998</v>
          </cell>
          <cell r="AG200">
            <v>37.978872119999998</v>
          </cell>
          <cell r="AH200">
            <v>37.978872119999998</v>
          </cell>
          <cell r="AI200">
            <v>37.978872119999998</v>
          </cell>
          <cell r="AJ200">
            <v>37.978872119999998</v>
          </cell>
          <cell r="AK200">
            <v>37.978872119999998</v>
          </cell>
          <cell r="AL200">
            <v>37.978872119999998</v>
          </cell>
          <cell r="AM200">
            <v>37.978872119999998</v>
          </cell>
          <cell r="AN200">
            <v>37.978872119999998</v>
          </cell>
        </row>
        <row r="201">
          <cell r="A201" t="str">
            <v>RL3Ba**</v>
          </cell>
          <cell r="B201" t="str">
            <v>RD</v>
          </cell>
          <cell r="C201" t="str">
            <v>Low</v>
          </cell>
          <cell r="D201">
            <v>30</v>
          </cell>
          <cell r="E201" t="str">
            <v>Battery</v>
          </cell>
          <cell r="F201" t="str">
            <v>*</v>
          </cell>
          <cell r="G201" t="str">
            <v>*</v>
          </cell>
          <cell r="H201">
            <v>37.109375</v>
          </cell>
          <cell r="I201">
            <v>33.077411597584003</v>
          </cell>
          <cell r="J201">
            <v>29.045448195168003</v>
          </cell>
          <cell r="K201">
            <v>26.827432151173351</v>
          </cell>
          <cell r="L201">
            <v>24.609416107178703</v>
          </cell>
          <cell r="M201">
            <v>22.391400063184051</v>
          </cell>
          <cell r="N201">
            <v>20.173384019189406</v>
          </cell>
          <cell r="O201">
            <v>17.955367975194765</v>
          </cell>
          <cell r="P201">
            <v>16.793550047388045</v>
          </cell>
          <cell r="Q201">
            <v>15.631732119581324</v>
          </cell>
          <cell r="R201">
            <v>14.469914191774604</v>
          </cell>
          <cell r="S201">
            <v>13.308096263967887</v>
          </cell>
          <cell r="T201">
            <v>12.146278336161165</v>
          </cell>
          <cell r="U201">
            <v>11.90863376001888</v>
          </cell>
          <cell r="V201">
            <v>11.670989183876594</v>
          </cell>
          <cell r="W201">
            <v>11.433344607734313</v>
          </cell>
          <cell r="X201">
            <v>11.195700031592025</v>
          </cell>
          <cell r="Y201">
            <v>10.958055455449742</v>
          </cell>
          <cell r="Z201">
            <v>10.720410879307458</v>
          </cell>
          <cell r="AA201">
            <v>10.482766303165173</v>
          </cell>
          <cell r="AB201">
            <v>10.245121727022889</v>
          </cell>
          <cell r="AC201">
            <v>10.007477150880604</v>
          </cell>
          <cell r="AD201">
            <v>9.7698325747383183</v>
          </cell>
          <cell r="AE201">
            <v>9.5321879985960347</v>
          </cell>
          <cell r="AF201">
            <v>9.2945434224537511</v>
          </cell>
          <cell r="AG201">
            <v>9.0568988463114675</v>
          </cell>
          <cell r="AH201">
            <v>8.8192542701691821</v>
          </cell>
          <cell r="AI201">
            <v>8.5816096940268984</v>
          </cell>
          <cell r="AJ201">
            <v>8.3439651178846166</v>
          </cell>
          <cell r="AK201">
            <v>8.106320541742333</v>
          </cell>
          <cell r="AL201">
            <v>7.8686759656000476</v>
          </cell>
          <cell r="AM201">
            <v>7.6310313894577666</v>
          </cell>
          <cell r="AN201">
            <v>7.3933868133154936</v>
          </cell>
        </row>
        <row r="202">
          <cell r="A202" t="str">
            <v>RM3Ba**</v>
          </cell>
          <cell r="B202" t="str">
            <v>RD</v>
          </cell>
          <cell r="C202" t="str">
            <v>Mid</v>
          </cell>
          <cell r="D202">
            <v>30</v>
          </cell>
          <cell r="E202" t="str">
            <v>Battery</v>
          </cell>
          <cell r="F202" t="str">
            <v>*</v>
          </cell>
          <cell r="G202" t="str">
            <v>*</v>
          </cell>
          <cell r="H202">
            <v>37.109375</v>
          </cell>
          <cell r="I202">
            <v>34.605499045113348</v>
          </cell>
          <cell r="J202">
            <v>32.101623090226703</v>
          </cell>
          <cell r="K202">
            <v>30.519091727313324</v>
          </cell>
          <cell r="L202">
            <v>28.936560364399941</v>
          </cell>
          <cell r="M202">
            <v>27.354029001486573</v>
          </cell>
          <cell r="N202">
            <v>25.771497638573194</v>
          </cell>
          <cell r="O202">
            <v>24.188966275659823</v>
          </cell>
          <cell r="P202">
            <v>23.402875217596119</v>
          </cell>
          <cell r="Q202">
            <v>22.616784159532415</v>
          </cell>
          <cell r="R202">
            <v>21.830693101468711</v>
          </cell>
          <cell r="S202">
            <v>21.044602043405007</v>
          </cell>
          <cell r="T202">
            <v>20.258510985341307</v>
          </cell>
          <cell r="U202">
            <v>20.00527959802454</v>
          </cell>
          <cell r="V202">
            <v>19.75204821070777</v>
          </cell>
          <cell r="W202">
            <v>19.498816823391003</v>
          </cell>
          <cell r="X202">
            <v>19.245585436074236</v>
          </cell>
          <cell r="Y202">
            <v>18.992354048757466</v>
          </cell>
          <cell r="Z202">
            <v>18.7391226614407</v>
          </cell>
          <cell r="AA202">
            <v>18.485891274123937</v>
          </cell>
          <cell r="AB202">
            <v>18.232659886807166</v>
          </cell>
          <cell r="AC202">
            <v>17.979428499490407</v>
          </cell>
          <cell r="AD202">
            <v>17.726197112173637</v>
          </cell>
          <cell r="AE202">
            <v>17.472965724856873</v>
          </cell>
          <cell r="AF202">
            <v>17.219734337540107</v>
          </cell>
          <cell r="AG202">
            <v>16.96650295022334</v>
          </cell>
          <cell r="AH202">
            <v>16.713271562906574</v>
          </cell>
          <cell r="AI202">
            <v>16.460040175589807</v>
          </cell>
          <cell r="AJ202">
            <v>16.206808788273044</v>
          </cell>
          <cell r="AK202">
            <v>15.953577400956277</v>
          </cell>
          <cell r="AL202">
            <v>15.700346013639512</v>
          </cell>
          <cell r="AM202">
            <v>15.447114626322747</v>
          </cell>
          <cell r="AN202">
            <v>15.193883239005983</v>
          </cell>
        </row>
        <row r="203">
          <cell r="A203" t="str">
            <v>RC3Ba**</v>
          </cell>
          <cell r="B203" t="str">
            <v>RD</v>
          </cell>
          <cell r="C203" t="str">
            <v>Constant</v>
          </cell>
          <cell r="D203">
            <v>30</v>
          </cell>
          <cell r="E203" t="str">
            <v>Battery</v>
          </cell>
          <cell r="F203" t="str">
            <v>*</v>
          </cell>
          <cell r="G203" t="str">
            <v>*</v>
          </cell>
          <cell r="H203">
            <v>37.109375</v>
          </cell>
          <cell r="I203">
            <v>37.109375</v>
          </cell>
          <cell r="J203">
            <v>35.964880257009348</v>
          </cell>
          <cell r="K203">
            <v>35.653918980430198</v>
          </cell>
          <cell r="L203">
            <v>35.342957703851042</v>
          </cell>
          <cell r="M203">
            <v>35.031996427271885</v>
          </cell>
          <cell r="N203">
            <v>34.721035150692728</v>
          </cell>
          <cell r="O203">
            <v>34.410073874113571</v>
          </cell>
          <cell r="P203">
            <v>34.099112597534422</v>
          </cell>
          <cell r="Q203">
            <v>33.788151320955265</v>
          </cell>
          <cell r="R203">
            <v>33.477190044376108</v>
          </cell>
          <cell r="S203">
            <v>33.166228767796952</v>
          </cell>
          <cell r="T203">
            <v>32.855267491217795</v>
          </cell>
          <cell r="U203">
            <v>32.754292186585182</v>
          </cell>
          <cell r="V203">
            <v>32.65331688195257</v>
          </cell>
          <cell r="W203">
            <v>32.552341577319964</v>
          </cell>
          <cell r="X203">
            <v>32.451366272687352</v>
          </cell>
          <cell r="Y203">
            <v>32.350390968054739</v>
          </cell>
          <cell r="Z203">
            <v>32.249415663422134</v>
          </cell>
          <cell r="AA203">
            <v>32.148440358789522</v>
          </cell>
          <cell r="AB203">
            <v>32.047465054156909</v>
          </cell>
          <cell r="AC203">
            <v>31.946489749524304</v>
          </cell>
          <cell r="AD203">
            <v>31.845514444891684</v>
          </cell>
          <cell r="AE203">
            <v>31.744539140259079</v>
          </cell>
          <cell r="AF203">
            <v>31.643563835626466</v>
          </cell>
          <cell r="AG203">
            <v>31.542588530993854</v>
          </cell>
          <cell r="AH203">
            <v>31.441613226361245</v>
          </cell>
          <cell r="AI203">
            <v>31.340637921728632</v>
          </cell>
          <cell r="AJ203">
            <v>31.23966261709602</v>
          </cell>
          <cell r="AK203">
            <v>31.138687312463414</v>
          </cell>
          <cell r="AL203">
            <v>31.037712007830795</v>
          </cell>
          <cell r="AM203">
            <v>30.936736703198189</v>
          </cell>
          <cell r="AN203">
            <v>30.83576139856557</v>
          </cell>
        </row>
        <row r="204">
          <cell r="A204" t="str">
            <v>RL3HyNPD11</v>
          </cell>
          <cell r="B204" t="str">
            <v>RD</v>
          </cell>
          <cell r="C204" t="str">
            <v>Low</v>
          </cell>
          <cell r="D204">
            <v>30</v>
          </cell>
          <cell r="E204" t="str">
            <v>Hydropower</v>
          </cell>
          <cell r="F204" t="str">
            <v>NPD1</v>
          </cell>
          <cell r="G204">
            <v>63.114497382464705</v>
          </cell>
          <cell r="H204">
            <v>61.761765823657456</v>
          </cell>
          <cell r="I204">
            <v>60.432536584654677</v>
          </cell>
          <cell r="J204">
            <v>59.126009090165041</v>
          </cell>
          <cell r="K204">
            <v>57.841410035430606</v>
          </cell>
          <cell r="L204">
            <v>56.577992457292403</v>
          </cell>
          <cell r="M204">
            <v>55.335034836898735</v>
          </cell>
          <cell r="N204">
            <v>54.111840232978786</v>
          </cell>
          <cell r="O204">
            <v>52.907735444639947</v>
          </cell>
          <cell r="P204">
            <v>51.722070202683405</v>
          </cell>
          <cell r="Q204">
            <v>50.554216388466365</v>
          </cell>
          <cell r="R204">
            <v>49.403567279372965</v>
          </cell>
          <cell r="S204">
            <v>48.269536819986911</v>
          </cell>
          <cell r="T204">
            <v>47.151558918090885</v>
          </cell>
          <cell r="U204">
            <v>46.04908676464661</v>
          </cell>
          <cell r="V204">
            <v>44.96159217693905</v>
          </cell>
          <cell r="W204">
            <v>43.888564964095458</v>
          </cell>
          <cell r="X204">
            <v>42.829512314217126</v>
          </cell>
          <cell r="Y204">
            <v>41.783958202387794</v>
          </cell>
          <cell r="Z204">
            <v>41.570806693998513</v>
          </cell>
          <cell r="AA204">
            <v>41.357954832480935</v>
          </cell>
          <cell r="AB204">
            <v>41.145401043438191</v>
          </cell>
          <cell r="AC204">
            <v>40.933143760745637</v>
          </cell>
          <cell r="AD204">
            <v>40.721181426507293</v>
          </cell>
          <cell r="AE204">
            <v>40.509512491012629</v>
          </cell>
          <cell r="AF204">
            <v>40.298135412693597</v>
          </cell>
          <cell r="AG204">
            <v>40.087048658081763</v>
          </cell>
          <cell r="AH204">
            <v>39.876250701765848</v>
          </cell>
          <cell r="AI204">
            <v>39.66574002634934</v>
          </cell>
          <cell r="AJ204">
            <v>39.455515122408379</v>
          </cell>
          <cell r="AK204">
            <v>39.245574488449883</v>
          </cell>
          <cell r="AL204">
            <v>39.035916630869892</v>
          </cell>
          <cell r="AM204">
            <v>38.826540063912091</v>
          </cell>
          <cell r="AN204">
            <v>38.617443309626566</v>
          </cell>
        </row>
        <row r="205">
          <cell r="A205" t="str">
            <v>RM3HyNPD11</v>
          </cell>
          <cell r="B205" t="str">
            <v>RD</v>
          </cell>
          <cell r="C205" t="str">
            <v>Mid</v>
          </cell>
          <cell r="D205">
            <v>30</v>
          </cell>
          <cell r="E205" t="str">
            <v>Hydropower</v>
          </cell>
          <cell r="F205" t="str">
            <v>NPD1</v>
          </cell>
          <cell r="G205">
            <v>65.893811917398622</v>
          </cell>
          <cell r="H205">
            <v>65.893811917398622</v>
          </cell>
          <cell r="I205">
            <v>65.893811917398622</v>
          </cell>
          <cell r="J205">
            <v>65.893811917398622</v>
          </cell>
          <cell r="K205">
            <v>65.893811917398622</v>
          </cell>
          <cell r="L205">
            <v>65.893811917398622</v>
          </cell>
          <cell r="M205">
            <v>65.893811917398622</v>
          </cell>
          <cell r="N205">
            <v>65.893811917398622</v>
          </cell>
          <cell r="O205">
            <v>65.893811917398622</v>
          </cell>
          <cell r="P205">
            <v>65.893811917398622</v>
          </cell>
          <cell r="Q205">
            <v>65.893811917398622</v>
          </cell>
          <cell r="R205">
            <v>65.893811917398622</v>
          </cell>
          <cell r="S205">
            <v>65.893811917398622</v>
          </cell>
          <cell r="T205">
            <v>65.893811917398622</v>
          </cell>
          <cell r="U205">
            <v>65.893811917398622</v>
          </cell>
          <cell r="V205">
            <v>65.893811917398622</v>
          </cell>
          <cell r="W205">
            <v>65.893811917398622</v>
          </cell>
          <cell r="X205">
            <v>65.893811917398622</v>
          </cell>
          <cell r="Y205">
            <v>65.893811917398622</v>
          </cell>
          <cell r="Z205">
            <v>65.893811917398622</v>
          </cell>
          <cell r="AA205">
            <v>65.893811917398622</v>
          </cell>
          <cell r="AB205">
            <v>65.893811917398622</v>
          </cell>
          <cell r="AC205">
            <v>65.893811917398622</v>
          </cell>
          <cell r="AD205">
            <v>65.893811917398622</v>
          </cell>
          <cell r="AE205">
            <v>65.893811917398622</v>
          </cell>
          <cell r="AF205">
            <v>65.893811917398622</v>
          </cell>
          <cell r="AG205">
            <v>65.893811917398622</v>
          </cell>
          <cell r="AH205">
            <v>65.893811917398622</v>
          </cell>
          <cell r="AI205">
            <v>65.893811917398622</v>
          </cell>
          <cell r="AJ205">
            <v>65.893811917398622</v>
          </cell>
          <cell r="AK205">
            <v>65.893811917398622</v>
          </cell>
          <cell r="AL205">
            <v>65.893811917398622</v>
          </cell>
          <cell r="AM205">
            <v>65.893811917398622</v>
          </cell>
          <cell r="AN205">
            <v>65.893811917398622</v>
          </cell>
        </row>
        <row r="206">
          <cell r="A206" t="str">
            <v>RC3HyNPD11</v>
          </cell>
          <cell r="B206" t="str">
            <v>RD</v>
          </cell>
          <cell r="C206" t="str">
            <v>Constant</v>
          </cell>
          <cell r="D206">
            <v>30</v>
          </cell>
          <cell r="E206" t="str">
            <v>Hydropower</v>
          </cell>
          <cell r="F206" t="str">
            <v>NPD1</v>
          </cell>
          <cell r="G206">
            <v>65.893811917398622</v>
          </cell>
          <cell r="H206">
            <v>65.893811917398622</v>
          </cell>
          <cell r="I206">
            <v>65.893811917398622</v>
          </cell>
          <cell r="J206">
            <v>65.893811917398622</v>
          </cell>
          <cell r="K206">
            <v>65.893811917398622</v>
          </cell>
          <cell r="L206">
            <v>65.893811917398622</v>
          </cell>
          <cell r="M206">
            <v>65.893811917398622</v>
          </cell>
          <cell r="N206">
            <v>65.893811917398622</v>
          </cell>
          <cell r="O206">
            <v>65.893811917398622</v>
          </cell>
          <cell r="P206">
            <v>65.893811917398622</v>
          </cell>
          <cell r="Q206">
            <v>65.893811917398622</v>
          </cell>
          <cell r="R206">
            <v>65.893811917398622</v>
          </cell>
          <cell r="S206">
            <v>65.893811917398622</v>
          </cell>
          <cell r="T206">
            <v>65.893811917398622</v>
          </cell>
          <cell r="U206">
            <v>65.893811917398622</v>
          </cell>
          <cell r="V206">
            <v>65.893811917398622</v>
          </cell>
          <cell r="W206">
            <v>65.893811917398622</v>
          </cell>
          <cell r="X206">
            <v>65.893811917398622</v>
          </cell>
          <cell r="Y206">
            <v>65.893811917398622</v>
          </cell>
          <cell r="Z206">
            <v>65.893811917398622</v>
          </cell>
          <cell r="AA206">
            <v>65.893811917398622</v>
          </cell>
          <cell r="AB206">
            <v>65.893811917398622</v>
          </cell>
          <cell r="AC206">
            <v>65.893811917398622</v>
          </cell>
          <cell r="AD206">
            <v>65.893811917398622</v>
          </cell>
          <cell r="AE206">
            <v>65.893811917398622</v>
          </cell>
          <cell r="AF206">
            <v>65.893811917398622</v>
          </cell>
          <cell r="AG206">
            <v>65.893811917398622</v>
          </cell>
          <cell r="AH206">
            <v>65.893811917398622</v>
          </cell>
          <cell r="AI206">
            <v>65.893811917398622</v>
          </cell>
          <cell r="AJ206">
            <v>65.893811917398622</v>
          </cell>
          <cell r="AK206">
            <v>65.893811917398622</v>
          </cell>
          <cell r="AL206">
            <v>65.893811917398622</v>
          </cell>
          <cell r="AM206">
            <v>65.893811917398622</v>
          </cell>
          <cell r="AN206">
            <v>65.893811917398622</v>
          </cell>
        </row>
        <row r="207">
          <cell r="A207" t="str">
            <v>RL3HyNPD22</v>
          </cell>
          <cell r="B207" t="str">
            <v>RD</v>
          </cell>
          <cell r="C207" t="str">
            <v>Low</v>
          </cell>
          <cell r="D207">
            <v>30</v>
          </cell>
          <cell r="E207" t="str">
            <v>Hydropower</v>
          </cell>
          <cell r="F207" t="str">
            <v>NPD2</v>
          </cell>
          <cell r="G207">
            <v>43.232709382437868</v>
          </cell>
          <cell r="H207">
            <v>42.463646961088344</v>
          </cell>
          <cell r="I207">
            <v>41.700855126521837</v>
          </cell>
          <cell r="J207">
            <v>40.944120279532775</v>
          </cell>
          <cell r="K207">
            <v>40.19323609688854</v>
          </cell>
          <cell r="L207">
            <v>39.448003283483381</v>
          </cell>
          <cell r="M207">
            <v>38.708229332934373</v>
          </cell>
          <cell r="N207">
            <v>37.973728296332766</v>
          </cell>
          <cell r="O207">
            <v>37.244320558872225</v>
          </cell>
          <cell r="P207">
            <v>36.519832624086142</v>
          </cell>
          <cell r="Q207">
            <v>35.800096905434444</v>
          </cell>
          <cell r="R207">
            <v>35.084951524989869</v>
          </cell>
          <cell r="S207">
            <v>34.374240118981596</v>
          </cell>
          <cell r="T207">
            <v>33.667811649962864</v>
          </cell>
          <cell r="U207">
            <v>32.965520225376835</v>
          </cell>
          <cell r="V207">
            <v>32.267224922302738</v>
          </cell>
          <cell r="W207">
            <v>31.57278961817179</v>
          </cell>
          <cell r="X207">
            <v>30.882082827249661</v>
          </cell>
          <cell r="Y207">
            <v>30.194977542688804</v>
          </cell>
          <cell r="Z207">
            <v>30.041966615933084</v>
          </cell>
          <cell r="AA207">
            <v>29.889035637102879</v>
          </cell>
          <cell r="AB207">
            <v>29.73618418613788</v>
          </cell>
          <cell r="AC207">
            <v>29.583411845184813</v>
          </cell>
          <cell r="AD207">
            <v>29.430718198585939</v>
          </cell>
          <cell r="AE207">
            <v>29.27810283286739</v>
          </cell>
          <cell r="AF207">
            <v>29.125565336727824</v>
          </cell>
          <cell r="AG207">
            <v>28.973105301026891</v>
          </cell>
          <cell r="AH207">
            <v>28.820722318773985</v>
          </cell>
          <cell r="AI207">
            <v>28.668415985116866</v>
          </cell>
          <cell r="AJ207">
            <v>28.516185897330462</v>
          </cell>
          <cell r="AK207">
            <v>28.364031654805721</v>
          </cell>
          <cell r="AL207">
            <v>28.211952859038412</v>
          </cell>
          <cell r="AM207">
            <v>28.059949113618156</v>
          </cell>
          <cell r="AN207">
            <v>27.90802002421734</v>
          </cell>
        </row>
        <row r="208">
          <cell r="A208" t="str">
            <v>RM3HyNPD22</v>
          </cell>
          <cell r="B208" t="str">
            <v>RD</v>
          </cell>
          <cell r="C208" t="str">
            <v>Mid</v>
          </cell>
          <cell r="D208">
            <v>30</v>
          </cell>
          <cell r="E208" t="str">
            <v>Hydropower</v>
          </cell>
          <cell r="F208" t="str">
            <v>NPD2</v>
          </cell>
          <cell r="G208">
            <v>44.790538310742271</v>
          </cell>
          <cell r="H208">
            <v>44.790538310742271</v>
          </cell>
          <cell r="I208">
            <v>44.790538310742271</v>
          </cell>
          <cell r="J208">
            <v>44.790538310742271</v>
          </cell>
          <cell r="K208">
            <v>44.790538310742271</v>
          </cell>
          <cell r="L208">
            <v>44.790538310742271</v>
          </cell>
          <cell r="M208">
            <v>44.790538310742271</v>
          </cell>
          <cell r="N208">
            <v>44.790538310742271</v>
          </cell>
          <cell r="O208">
            <v>44.790538310742271</v>
          </cell>
          <cell r="P208">
            <v>44.790538310742271</v>
          </cell>
          <cell r="Q208">
            <v>44.790538310742271</v>
          </cell>
          <cell r="R208">
            <v>44.790538310742271</v>
          </cell>
          <cell r="S208">
            <v>44.790538310742271</v>
          </cell>
          <cell r="T208">
            <v>44.790538310742271</v>
          </cell>
          <cell r="U208">
            <v>44.790538310742271</v>
          </cell>
          <cell r="V208">
            <v>44.790538310742271</v>
          </cell>
          <cell r="W208">
            <v>44.790538310742271</v>
          </cell>
          <cell r="X208">
            <v>44.790538310742271</v>
          </cell>
          <cell r="Y208">
            <v>44.790538310742271</v>
          </cell>
          <cell r="Z208">
            <v>44.790538310742271</v>
          </cell>
          <cell r="AA208">
            <v>44.790538310742271</v>
          </cell>
          <cell r="AB208">
            <v>44.790538310742271</v>
          </cell>
          <cell r="AC208">
            <v>44.790538310742271</v>
          </cell>
          <cell r="AD208">
            <v>44.790538310742271</v>
          </cell>
          <cell r="AE208">
            <v>44.790538310742271</v>
          </cell>
          <cell r="AF208">
            <v>44.790538310742271</v>
          </cell>
          <cell r="AG208">
            <v>44.790538310742271</v>
          </cell>
          <cell r="AH208">
            <v>44.790538310742271</v>
          </cell>
          <cell r="AI208">
            <v>44.790538310742271</v>
          </cell>
          <cell r="AJ208">
            <v>44.790538310742271</v>
          </cell>
          <cell r="AK208">
            <v>44.790538310742271</v>
          </cell>
          <cell r="AL208">
            <v>44.790538310742271</v>
          </cell>
          <cell r="AM208">
            <v>44.790538310742271</v>
          </cell>
          <cell r="AN208">
            <v>44.790538310742271</v>
          </cell>
        </row>
        <row r="209">
          <cell r="A209" t="str">
            <v>RC3HyNPD22</v>
          </cell>
          <cell r="B209" t="str">
            <v>RD</v>
          </cell>
          <cell r="C209" t="str">
            <v>Constant</v>
          </cell>
          <cell r="D209">
            <v>30</v>
          </cell>
          <cell r="E209" t="str">
            <v>Hydropower</v>
          </cell>
          <cell r="F209" t="str">
            <v>NPD2</v>
          </cell>
          <cell r="G209">
            <v>44.790538310742271</v>
          </cell>
          <cell r="H209">
            <v>44.790538310742271</v>
          </cell>
          <cell r="I209">
            <v>44.790538310742271</v>
          </cell>
          <cell r="J209">
            <v>44.790538310742271</v>
          </cell>
          <cell r="K209">
            <v>44.790538310742271</v>
          </cell>
          <cell r="L209">
            <v>44.790538310742271</v>
          </cell>
          <cell r="M209">
            <v>44.790538310742271</v>
          </cell>
          <cell r="N209">
            <v>44.790538310742271</v>
          </cell>
          <cell r="O209">
            <v>44.790538310742271</v>
          </cell>
          <cell r="P209">
            <v>44.790538310742271</v>
          </cell>
          <cell r="Q209">
            <v>44.790538310742271</v>
          </cell>
          <cell r="R209">
            <v>44.790538310742271</v>
          </cell>
          <cell r="S209">
            <v>44.790538310742271</v>
          </cell>
          <cell r="T209">
            <v>44.790538310742271</v>
          </cell>
          <cell r="U209">
            <v>44.790538310742271</v>
          </cell>
          <cell r="V209">
            <v>44.790538310742271</v>
          </cell>
          <cell r="W209">
            <v>44.790538310742271</v>
          </cell>
          <cell r="X209">
            <v>44.790538310742271</v>
          </cell>
          <cell r="Y209">
            <v>44.790538310742271</v>
          </cell>
          <cell r="Z209">
            <v>44.790538310742271</v>
          </cell>
          <cell r="AA209">
            <v>44.790538310742271</v>
          </cell>
          <cell r="AB209">
            <v>44.790538310742271</v>
          </cell>
          <cell r="AC209">
            <v>44.790538310742271</v>
          </cell>
          <cell r="AD209">
            <v>44.790538310742271</v>
          </cell>
          <cell r="AE209">
            <v>44.790538310742271</v>
          </cell>
          <cell r="AF209">
            <v>44.790538310742271</v>
          </cell>
          <cell r="AG209">
            <v>44.790538310742271</v>
          </cell>
          <cell r="AH209">
            <v>44.790538310742271</v>
          </cell>
          <cell r="AI209">
            <v>44.790538310742271</v>
          </cell>
          <cell r="AJ209">
            <v>44.790538310742271</v>
          </cell>
          <cell r="AK209">
            <v>44.790538310742271</v>
          </cell>
          <cell r="AL209">
            <v>44.790538310742271</v>
          </cell>
          <cell r="AM209">
            <v>44.790538310742271</v>
          </cell>
          <cell r="AN209">
            <v>44.790538310742271</v>
          </cell>
        </row>
        <row r="210">
          <cell r="A210" t="str">
            <v>RL3HyNPD33</v>
          </cell>
          <cell r="B210" t="str">
            <v>RD</v>
          </cell>
          <cell r="C210" t="str">
            <v>Low</v>
          </cell>
          <cell r="D210">
            <v>30</v>
          </cell>
          <cell r="E210" t="str">
            <v>Hydropower</v>
          </cell>
          <cell r="F210" t="str">
            <v>NPD3</v>
          </cell>
          <cell r="G210">
            <v>52.061350880187788</v>
          </cell>
          <cell r="H210">
            <v>50.921494908554401</v>
          </cell>
          <cell r="I210">
            <v>49.807442295545876</v>
          </cell>
          <cell r="J210">
            <v>48.718314084041381</v>
          </cell>
          <cell r="K210">
            <v>47.653261257426337</v>
          </cell>
          <cell r="L210">
            <v>46.611463719708851</v>
          </cell>
          <cell r="M210">
            <v>45.592129310377175</v>
          </cell>
          <cell r="N210">
            <v>44.594492852814639</v>
          </cell>
          <cell r="O210">
            <v>43.6178152351292</v>
          </cell>
          <cell r="P210">
            <v>42.661382522293145</v>
          </cell>
          <cell r="Q210">
            <v>41.724505098526748</v>
          </cell>
          <cell r="R210">
            <v>40.806516838895348</v>
          </cell>
          <cell r="S210">
            <v>39.906774309124991</v>
          </cell>
          <cell r="T210">
            <v>39.024655992675129</v>
          </cell>
          <cell r="U210">
            <v>38.159561544140296</v>
          </cell>
          <cell r="V210">
            <v>37.310911068083364</v>
          </cell>
          <cell r="W210">
            <v>36.47814442243471</v>
          </cell>
          <cell r="X210">
            <v>35.660720545619881</v>
          </cell>
          <cell r="Y210">
            <v>34.858116806607931</v>
          </cell>
          <cell r="Z210">
            <v>34.638483588650651</v>
          </cell>
          <cell r="AA210">
            <v>34.419179355055562</v>
          </cell>
          <cell r="AB210">
            <v>34.200202377281556</v>
          </cell>
          <cell r="AC210">
            <v>33.981550935869571</v>
          </cell>
          <cell r="AD210">
            <v>33.763223320394914</v>
          </cell>
          <cell r="AE210">
            <v>33.54521782941972</v>
          </cell>
          <cell r="AF210">
            <v>33.327532770445799</v>
          </cell>
          <cell r="AG210">
            <v>33.110166459867656</v>
          </cell>
          <cell r="AH210">
            <v>32.893117222925724</v>
          </cell>
          <cell r="AI210">
            <v>32.676383393659918</v>
          </cell>
          <cell r="AJ210">
            <v>32.459963314863437</v>
          </cell>
          <cell r="AK210">
            <v>32.243855338036653</v>
          </cell>
          <cell r="AL210">
            <v>32.028057823341527</v>
          </cell>
          <cell r="AM210">
            <v>31.812569139555961</v>
          </cell>
          <cell r="AN210">
            <v>31.597387664028606</v>
          </cell>
        </row>
        <row r="211">
          <cell r="A211" t="str">
            <v>RM3HyNPD33</v>
          </cell>
          <cell r="B211" t="str">
            <v>RD</v>
          </cell>
          <cell r="C211" t="str">
            <v>Mid</v>
          </cell>
          <cell r="D211">
            <v>30</v>
          </cell>
          <cell r="E211" t="str">
            <v>Hydropower</v>
          </cell>
          <cell r="F211" t="str">
            <v>NPD3</v>
          </cell>
          <cell r="G211">
            <v>54.422144802676229</v>
          </cell>
          <cell r="H211">
            <v>54.422144802676229</v>
          </cell>
          <cell r="I211">
            <v>54.422144802676229</v>
          </cell>
          <cell r="J211">
            <v>54.422144802676229</v>
          </cell>
          <cell r="K211">
            <v>54.422144802676229</v>
          </cell>
          <cell r="L211">
            <v>54.422144802676229</v>
          </cell>
          <cell r="M211">
            <v>54.422144802676229</v>
          </cell>
          <cell r="N211">
            <v>54.422144802676229</v>
          </cell>
          <cell r="O211">
            <v>54.422144802676229</v>
          </cell>
          <cell r="P211">
            <v>54.422144802676229</v>
          </cell>
          <cell r="Q211">
            <v>54.422144802676229</v>
          </cell>
          <cell r="R211">
            <v>54.422144802676229</v>
          </cell>
          <cell r="S211">
            <v>54.422144802676229</v>
          </cell>
          <cell r="T211">
            <v>54.422144802676229</v>
          </cell>
          <cell r="U211">
            <v>54.422144802676229</v>
          </cell>
          <cell r="V211">
            <v>54.422144802676229</v>
          </cell>
          <cell r="W211">
            <v>54.422144802676229</v>
          </cell>
          <cell r="X211">
            <v>54.422144802676229</v>
          </cell>
          <cell r="Y211">
            <v>54.422144802676229</v>
          </cell>
          <cell r="Z211">
            <v>54.422144802676229</v>
          </cell>
          <cell r="AA211">
            <v>54.422144802676229</v>
          </cell>
          <cell r="AB211">
            <v>54.422144802676229</v>
          </cell>
          <cell r="AC211">
            <v>54.422144802676229</v>
          </cell>
          <cell r="AD211">
            <v>54.422144802676229</v>
          </cell>
          <cell r="AE211">
            <v>54.422144802676229</v>
          </cell>
          <cell r="AF211">
            <v>54.422144802676229</v>
          </cell>
          <cell r="AG211">
            <v>54.422144802676229</v>
          </cell>
          <cell r="AH211">
            <v>54.422144802676229</v>
          </cell>
          <cell r="AI211">
            <v>54.422144802676229</v>
          </cell>
          <cell r="AJ211">
            <v>54.422144802676229</v>
          </cell>
          <cell r="AK211">
            <v>54.422144802676229</v>
          </cell>
          <cell r="AL211">
            <v>54.422144802676229</v>
          </cell>
          <cell r="AM211">
            <v>54.422144802676229</v>
          </cell>
          <cell r="AN211">
            <v>54.422144802676229</v>
          </cell>
        </row>
        <row r="212">
          <cell r="A212" t="str">
            <v>RC3HyNPD33</v>
          </cell>
          <cell r="B212" t="str">
            <v>RD</v>
          </cell>
          <cell r="C212" t="str">
            <v>Constant</v>
          </cell>
          <cell r="D212">
            <v>30</v>
          </cell>
          <cell r="E212" t="str">
            <v>Hydropower</v>
          </cell>
          <cell r="F212" t="str">
            <v>NPD3</v>
          </cell>
          <cell r="G212">
            <v>54.422144802676229</v>
          </cell>
          <cell r="H212">
            <v>54.422144802676229</v>
          </cell>
          <cell r="I212">
            <v>54.422144802676229</v>
          </cell>
          <cell r="J212">
            <v>54.422144802676229</v>
          </cell>
          <cell r="K212">
            <v>54.422144802676229</v>
          </cell>
          <cell r="L212">
            <v>54.422144802676229</v>
          </cell>
          <cell r="M212">
            <v>54.422144802676229</v>
          </cell>
          <cell r="N212">
            <v>54.422144802676229</v>
          </cell>
          <cell r="O212">
            <v>54.422144802676229</v>
          </cell>
          <cell r="P212">
            <v>54.422144802676229</v>
          </cell>
          <cell r="Q212">
            <v>54.422144802676229</v>
          </cell>
          <cell r="R212">
            <v>54.422144802676229</v>
          </cell>
          <cell r="S212">
            <v>54.422144802676229</v>
          </cell>
          <cell r="T212">
            <v>54.422144802676229</v>
          </cell>
          <cell r="U212">
            <v>54.422144802676229</v>
          </cell>
          <cell r="V212">
            <v>54.422144802676229</v>
          </cell>
          <cell r="W212">
            <v>54.422144802676229</v>
          </cell>
          <cell r="X212">
            <v>54.422144802676229</v>
          </cell>
          <cell r="Y212">
            <v>54.422144802676229</v>
          </cell>
          <cell r="Z212">
            <v>54.422144802676229</v>
          </cell>
          <cell r="AA212">
            <v>54.422144802676229</v>
          </cell>
          <cell r="AB212">
            <v>54.422144802676229</v>
          </cell>
          <cell r="AC212">
            <v>54.422144802676229</v>
          </cell>
          <cell r="AD212">
            <v>54.422144802676229</v>
          </cell>
          <cell r="AE212">
            <v>54.422144802676229</v>
          </cell>
          <cell r="AF212">
            <v>54.422144802676229</v>
          </cell>
          <cell r="AG212">
            <v>54.422144802676229</v>
          </cell>
          <cell r="AH212">
            <v>54.422144802676229</v>
          </cell>
          <cell r="AI212">
            <v>54.422144802676229</v>
          </cell>
          <cell r="AJ212">
            <v>54.422144802676229</v>
          </cell>
          <cell r="AK212">
            <v>54.422144802676229</v>
          </cell>
          <cell r="AL212">
            <v>54.422144802676229</v>
          </cell>
          <cell r="AM212">
            <v>54.422144802676229</v>
          </cell>
          <cell r="AN212">
            <v>54.422144802676229</v>
          </cell>
        </row>
        <row r="213">
          <cell r="A213" t="str">
            <v>RL3HyNPD44</v>
          </cell>
          <cell r="B213" t="str">
            <v>RD</v>
          </cell>
          <cell r="C213" t="str">
            <v>Low</v>
          </cell>
          <cell r="D213">
            <v>30</v>
          </cell>
          <cell r="E213" t="str">
            <v>Hydropower</v>
          </cell>
          <cell r="F213" t="str">
            <v>NPD4</v>
          </cell>
          <cell r="G213">
            <v>35.674693367091791</v>
          </cell>
          <cell r="H213">
            <v>35.056143604979866</v>
          </cell>
          <cell r="I213">
            <v>34.446397843867295</v>
          </cell>
          <cell r="J213">
            <v>33.84515618715988</v>
          </cell>
          <cell r="K213">
            <v>33.252128953842387</v>
          </cell>
          <cell r="L213">
            <v>32.667036330498377</v>
          </cell>
          <cell r="M213">
            <v>32.089608035183609</v>
          </cell>
          <cell r="N213">
            <v>31.519582992749083</v>
          </cell>
          <cell r="O213">
            <v>30.956709021223798</v>
          </cell>
          <cell r="P213">
            <v>30.400742528880468</v>
          </cell>
          <cell r="Q213">
            <v>29.851448221620274</v>
          </cell>
          <cell r="R213">
            <v>29.308598820325198</v>
          </cell>
          <cell r="S213">
            <v>28.771974787838342</v>
          </cell>
          <cell r="T213">
            <v>28.241364065244291</v>
          </cell>
          <cell r="U213">
            <v>27.716561817132778</v>
          </cell>
          <cell r="V213">
            <v>27.197370185539587</v>
          </cell>
          <cell r="W213">
            <v>26.683598052269115</v>
          </cell>
          <cell r="X213">
            <v>26.175060809313102</v>
          </cell>
          <cell r="Y213">
            <v>25.671580137089755</v>
          </cell>
          <cell r="Z213">
            <v>25.502338514248883</v>
          </cell>
          <cell r="AA213">
            <v>25.333209139534151</v>
          </cell>
          <cell r="AB213">
            <v>25.164191423174341</v>
          </cell>
          <cell r="AC213">
            <v>24.995284778497037</v>
          </cell>
          <cell r="AD213">
            <v>24.826488621912279</v>
          </cell>
          <cell r="AE213">
            <v>24.657802372896391</v>
          </cell>
          <cell r="AF213">
            <v>24.489225453975877</v>
          </cell>
          <cell r="AG213">
            <v>24.320757290711398</v>
          </cell>
          <cell r="AH213">
            <v>24.152397311681785</v>
          </cell>
          <cell r="AI213">
            <v>23.984144948468263</v>
          </cell>
          <cell r="AJ213">
            <v>23.815999635638569</v>
          </cell>
          <cell r="AK213">
            <v>23.647960810731373</v>
          </cell>
          <cell r="AL213">
            <v>23.480027914240594</v>
          </cell>
          <cell r="AM213">
            <v>23.312200389599887</v>
          </cell>
          <cell r="AN213">
            <v>23.14447768316721</v>
          </cell>
        </row>
        <row r="214">
          <cell r="A214" t="str">
            <v>RM3HyNPD44</v>
          </cell>
          <cell r="B214" t="str">
            <v>RD</v>
          </cell>
          <cell r="C214" t="str">
            <v>Mid</v>
          </cell>
          <cell r="D214">
            <v>30</v>
          </cell>
          <cell r="E214" t="str">
            <v>Hydropower</v>
          </cell>
          <cell r="F214" t="str">
            <v>NPD4</v>
          </cell>
          <cell r="G214">
            <v>36.939457732799035</v>
          </cell>
          <cell r="H214">
            <v>36.939457732799035</v>
          </cell>
          <cell r="I214">
            <v>36.939457732799035</v>
          </cell>
          <cell r="J214">
            <v>36.939457732799035</v>
          </cell>
          <cell r="K214">
            <v>36.939457732799035</v>
          </cell>
          <cell r="L214">
            <v>36.939457732799035</v>
          </cell>
          <cell r="M214">
            <v>36.939457732799035</v>
          </cell>
          <cell r="N214">
            <v>36.939457732799035</v>
          </cell>
          <cell r="O214">
            <v>36.939457732799035</v>
          </cell>
          <cell r="P214">
            <v>36.939457732799035</v>
          </cell>
          <cell r="Q214">
            <v>36.939457732799035</v>
          </cell>
          <cell r="R214">
            <v>36.939457732799035</v>
          </cell>
          <cell r="S214">
            <v>36.939457732799035</v>
          </cell>
          <cell r="T214">
            <v>36.939457732799035</v>
          </cell>
          <cell r="U214">
            <v>36.939457732799035</v>
          </cell>
          <cell r="V214">
            <v>36.939457732799035</v>
          </cell>
          <cell r="W214">
            <v>36.939457732799035</v>
          </cell>
          <cell r="X214">
            <v>36.939457732799035</v>
          </cell>
          <cell r="Y214">
            <v>36.939457732799035</v>
          </cell>
          <cell r="Z214">
            <v>36.939457732799035</v>
          </cell>
          <cell r="AA214">
            <v>36.939457732799035</v>
          </cell>
          <cell r="AB214">
            <v>36.939457732799035</v>
          </cell>
          <cell r="AC214">
            <v>36.939457732799035</v>
          </cell>
          <cell r="AD214">
            <v>36.939457732799035</v>
          </cell>
          <cell r="AE214">
            <v>36.939457732799035</v>
          </cell>
          <cell r="AF214">
            <v>36.939457732799035</v>
          </cell>
          <cell r="AG214">
            <v>36.939457732799035</v>
          </cell>
          <cell r="AH214">
            <v>36.939457732799035</v>
          </cell>
          <cell r="AI214">
            <v>36.939457732799035</v>
          </cell>
          <cell r="AJ214">
            <v>36.939457732799035</v>
          </cell>
          <cell r="AK214">
            <v>36.939457732799035</v>
          </cell>
          <cell r="AL214">
            <v>36.939457732799035</v>
          </cell>
          <cell r="AM214">
            <v>36.939457732799035</v>
          </cell>
          <cell r="AN214">
            <v>36.939457732799035</v>
          </cell>
        </row>
        <row r="215">
          <cell r="A215" t="str">
            <v>RC3HyNPD44</v>
          </cell>
          <cell r="B215" t="str">
            <v>RD</v>
          </cell>
          <cell r="C215" t="str">
            <v>Constant</v>
          </cell>
          <cell r="D215">
            <v>30</v>
          </cell>
          <cell r="E215" t="str">
            <v>Hydropower</v>
          </cell>
          <cell r="F215" t="str">
            <v>NPD4</v>
          </cell>
          <cell r="G215">
            <v>36.939457732799035</v>
          </cell>
          <cell r="H215">
            <v>36.939457732799035</v>
          </cell>
          <cell r="I215">
            <v>36.939457732799035</v>
          </cell>
          <cell r="J215">
            <v>36.939457732799035</v>
          </cell>
          <cell r="K215">
            <v>36.939457732799035</v>
          </cell>
          <cell r="L215">
            <v>36.939457732799035</v>
          </cell>
          <cell r="M215">
            <v>36.939457732799035</v>
          </cell>
          <cell r="N215">
            <v>36.939457732799035</v>
          </cell>
          <cell r="O215">
            <v>36.939457732799035</v>
          </cell>
          <cell r="P215">
            <v>36.939457732799035</v>
          </cell>
          <cell r="Q215">
            <v>36.939457732799035</v>
          </cell>
          <cell r="R215">
            <v>36.939457732799035</v>
          </cell>
          <cell r="S215">
            <v>36.939457732799035</v>
          </cell>
          <cell r="T215">
            <v>36.939457732799035</v>
          </cell>
          <cell r="U215">
            <v>36.939457732799035</v>
          </cell>
          <cell r="V215">
            <v>36.939457732799035</v>
          </cell>
          <cell r="W215">
            <v>36.939457732799035</v>
          </cell>
          <cell r="X215">
            <v>36.939457732799035</v>
          </cell>
          <cell r="Y215">
            <v>36.939457732799035</v>
          </cell>
          <cell r="Z215">
            <v>36.939457732799035</v>
          </cell>
          <cell r="AA215">
            <v>36.939457732799035</v>
          </cell>
          <cell r="AB215">
            <v>36.939457732799035</v>
          </cell>
          <cell r="AC215">
            <v>36.939457732799035</v>
          </cell>
          <cell r="AD215">
            <v>36.939457732799035</v>
          </cell>
          <cell r="AE215">
            <v>36.939457732799035</v>
          </cell>
          <cell r="AF215">
            <v>36.939457732799035</v>
          </cell>
          <cell r="AG215">
            <v>36.939457732799035</v>
          </cell>
          <cell r="AH215">
            <v>36.939457732799035</v>
          </cell>
          <cell r="AI215">
            <v>36.939457732799035</v>
          </cell>
          <cell r="AJ215">
            <v>36.939457732799035</v>
          </cell>
          <cell r="AK215">
            <v>36.939457732799035</v>
          </cell>
          <cell r="AL215">
            <v>36.939457732799035</v>
          </cell>
          <cell r="AM215">
            <v>36.939457732799035</v>
          </cell>
          <cell r="AN215">
            <v>36.939457732799035</v>
          </cell>
        </row>
        <row r="216">
          <cell r="A216" t="str">
            <v>RL3HyNSD11</v>
          </cell>
          <cell r="B216" t="str">
            <v>RD</v>
          </cell>
          <cell r="C216" t="str">
            <v>Low</v>
          </cell>
          <cell r="D216">
            <v>30</v>
          </cell>
          <cell r="E216" t="str">
            <v>Hydropower</v>
          </cell>
          <cell r="F216" t="str">
            <v>NSD1</v>
          </cell>
          <cell r="G216">
            <v>68.807708855470906</v>
          </cell>
          <cell r="H216">
            <v>67.347291734256103</v>
          </cell>
          <cell r="I216">
            <v>65.911602549030192</v>
          </cell>
          <cell r="J216">
            <v>64.499798975515276</v>
          </cell>
          <cell r="K216">
            <v>63.111067382090617</v>
          </cell>
          <cell r="L216">
            <v>61.744621852415349</v>
          </cell>
          <cell r="M216">
            <v>60.399703241344376</v>
          </cell>
          <cell r="N216">
            <v>59.075578263003081</v>
          </cell>
          <cell r="O216">
            <v>57.771538609925713</v>
          </cell>
          <cell r="P216">
            <v>56.486900102199009</v>
          </cell>
          <cell r="Q216">
            <v>55.221001865589315</v>
          </cell>
          <cell r="R216">
            <v>53.973205537665429</v>
          </cell>
          <cell r="S216">
            <v>52.742894500964027</v>
          </cell>
          <cell r="T216">
            <v>51.52947314227626</v>
          </cell>
          <cell r="U216">
            <v>50.332366137165728</v>
          </cell>
          <cell r="V216">
            <v>49.151017758858316</v>
          </cell>
          <cell r="W216">
            <v>47.984891210674064</v>
          </cell>
          <cell r="X216">
            <v>46.833467981198481</v>
          </cell>
          <cell r="Y216">
            <v>45.696247221419341</v>
          </cell>
          <cell r="Z216">
            <v>45.463231050734912</v>
          </cell>
          <cell r="AA216">
            <v>45.230530153126693</v>
          </cell>
          <cell r="AB216">
            <v>44.998142872095023</v>
          </cell>
          <cell r="AC216">
            <v>44.766067559843819</v>
          </cell>
          <cell r="AD216">
            <v>44.534302577234818</v>
          </cell>
          <cell r="AE216">
            <v>44.302846293742043</v>
          </cell>
          <cell r="AF216">
            <v>44.071697087406619</v>
          </cell>
          <cell r="AG216">
            <v>43.840853344791697</v>
          </cell>
          <cell r="AH216">
            <v>43.610313460937739</v>
          </cell>
          <cell r="AI216">
            <v>43.38007583931789</v>
          </cell>
          <cell r="AJ216">
            <v>43.150138891793773</v>
          </cell>
          <cell r="AK216">
            <v>42.920501038571352</v>
          </cell>
          <cell r="AL216">
            <v>42.691160708157113</v>
          </cell>
          <cell r="AM216">
            <v>42.462116337314399</v>
          </cell>
          <cell r="AN216">
            <v>42.233366371020139</v>
          </cell>
        </row>
        <row r="217">
          <cell r="A217" t="str">
            <v>RM3HyNSD11</v>
          </cell>
          <cell r="B217" t="str">
            <v>RD</v>
          </cell>
          <cell r="C217" t="str">
            <v>Mid</v>
          </cell>
          <cell r="D217">
            <v>30</v>
          </cell>
          <cell r="E217" t="str">
            <v>Hydropower</v>
          </cell>
          <cell r="F217" t="str">
            <v>NSD1</v>
          </cell>
          <cell r="G217">
            <v>71.555888221812893</v>
          </cell>
          <cell r="H217">
            <v>71.430950234657274</v>
          </cell>
          <cell r="I217">
            <v>71.306651248864497</v>
          </cell>
          <cell r="J217">
            <v>71.182352263071735</v>
          </cell>
          <cell r="K217">
            <v>71.058689585532619</v>
          </cell>
          <cell r="L217">
            <v>70.935026907993517</v>
          </cell>
          <cell r="M217">
            <v>70.81199662145832</v>
          </cell>
          <cell r="N217">
            <v>70.688966334923151</v>
          </cell>
          <cell r="O217">
            <v>70.566565501454576</v>
          </cell>
          <cell r="P217">
            <v>70.444164667986044</v>
          </cell>
          <cell r="Q217">
            <v>70.322390104818695</v>
          </cell>
          <cell r="R217">
            <v>70.200615541651359</v>
          </cell>
          <cell r="S217">
            <v>70.079464066019824</v>
          </cell>
          <cell r="T217">
            <v>69.958312590388303</v>
          </cell>
          <cell r="U217">
            <v>69.837781019527171</v>
          </cell>
          <cell r="V217">
            <v>69.717249448666038</v>
          </cell>
          <cell r="W217">
            <v>69.597334354981783</v>
          </cell>
          <cell r="X217">
            <v>69.477419261297541</v>
          </cell>
          <cell r="Y217">
            <v>69.358117706852866</v>
          </cell>
          <cell r="Z217">
            <v>69.238816152408219</v>
          </cell>
          <cell r="AA217">
            <v>69.120124954437728</v>
          </cell>
          <cell r="AB217">
            <v>69.001433756467236</v>
          </cell>
          <cell r="AC217">
            <v>68.883349977033618</v>
          </cell>
          <cell r="AD217">
            <v>68.765266197599985</v>
          </cell>
          <cell r="AE217">
            <v>68.647786409109727</v>
          </cell>
          <cell r="AF217">
            <v>68.53030662061947</v>
          </cell>
          <cell r="AG217">
            <v>68.413427885135249</v>
          </cell>
          <cell r="AH217">
            <v>68.296549149651042</v>
          </cell>
          <cell r="AI217">
            <v>68.180268529235605</v>
          </cell>
          <cell r="AJ217">
            <v>68.063987908820138</v>
          </cell>
          <cell r="AK217">
            <v>67.948301975879943</v>
          </cell>
          <cell r="AL217">
            <v>67.832616042939719</v>
          </cell>
          <cell r="AM217">
            <v>67.717522104365543</v>
          </cell>
          <cell r="AN217">
            <v>67.60242816579138</v>
          </cell>
        </row>
        <row r="218">
          <cell r="A218" t="str">
            <v>RC3HyNSD11</v>
          </cell>
          <cell r="B218" t="str">
            <v>RD</v>
          </cell>
          <cell r="C218" t="str">
            <v>Constant</v>
          </cell>
          <cell r="D218">
            <v>30</v>
          </cell>
          <cell r="E218" t="str">
            <v>Hydropower</v>
          </cell>
          <cell r="F218" t="str">
            <v>NSD1</v>
          </cell>
          <cell r="G218">
            <v>71.806245773013316</v>
          </cell>
          <cell r="H218">
            <v>71.806245773013316</v>
          </cell>
          <cell r="I218">
            <v>71.806245773013316</v>
          </cell>
          <cell r="J218">
            <v>71.806245773013316</v>
          </cell>
          <cell r="K218">
            <v>71.806245773013316</v>
          </cell>
          <cell r="L218">
            <v>71.806245773013316</v>
          </cell>
          <cell r="M218">
            <v>71.806245773013316</v>
          </cell>
          <cell r="N218">
            <v>71.806245773013316</v>
          </cell>
          <cell r="O218">
            <v>71.806245773013316</v>
          </cell>
          <cell r="P218">
            <v>71.806245773013316</v>
          </cell>
          <cell r="Q218">
            <v>71.806245773013316</v>
          </cell>
          <cell r="R218">
            <v>71.806245773013316</v>
          </cell>
          <cell r="S218">
            <v>71.806245773013316</v>
          </cell>
          <cell r="T218">
            <v>71.806245773013316</v>
          </cell>
          <cell r="U218">
            <v>71.806245773013316</v>
          </cell>
          <cell r="V218">
            <v>71.806245773013316</v>
          </cell>
          <cell r="W218">
            <v>71.806245773013316</v>
          </cell>
          <cell r="X218">
            <v>71.806245773013316</v>
          </cell>
          <cell r="Y218">
            <v>71.806245773013316</v>
          </cell>
          <cell r="Z218">
            <v>71.806245773013316</v>
          </cell>
          <cell r="AA218">
            <v>71.806245773013316</v>
          </cell>
          <cell r="AB218">
            <v>71.806245773013316</v>
          </cell>
          <cell r="AC218">
            <v>71.806245773013316</v>
          </cell>
          <cell r="AD218">
            <v>71.806245773013316</v>
          </cell>
          <cell r="AE218">
            <v>71.806245773013316</v>
          </cell>
          <cell r="AF218">
            <v>71.806245773013316</v>
          </cell>
          <cell r="AG218">
            <v>71.806245773013316</v>
          </cell>
          <cell r="AH218">
            <v>71.806245773013316</v>
          </cell>
          <cell r="AI218">
            <v>71.806245773013316</v>
          </cell>
          <cell r="AJ218">
            <v>71.806245773013316</v>
          </cell>
          <cell r="AK218">
            <v>71.806245773013316</v>
          </cell>
          <cell r="AL218">
            <v>71.806245773013316</v>
          </cell>
          <cell r="AM218">
            <v>71.806245773013316</v>
          </cell>
          <cell r="AN218">
            <v>71.806245773013316</v>
          </cell>
        </row>
        <row r="219">
          <cell r="A219" t="str">
            <v>RL3HyNSD22</v>
          </cell>
          <cell r="B219" t="str">
            <v>RD</v>
          </cell>
          <cell r="C219" t="str">
            <v>Low</v>
          </cell>
          <cell r="D219">
            <v>30</v>
          </cell>
          <cell r="E219" t="str">
            <v>Hydropower</v>
          </cell>
          <cell r="F219" t="str">
            <v>NSD2</v>
          </cell>
          <cell r="G219">
            <v>48.939615093006218</v>
          </cell>
          <cell r="H219">
            <v>48.054641875325849</v>
          </cell>
          <cell r="I219">
            <v>47.17766477563103</v>
          </cell>
          <cell r="J219">
            <v>46.308411416788807</v>
          </cell>
          <cell r="K219">
            <v>45.446618699831319</v>
          </cell>
          <cell r="L219">
            <v>44.592032487907396</v>
          </cell>
          <cell r="M219">
            <v>43.744407300999953</v>
          </cell>
          <cell r="N219">
            <v>42.903506021042503</v>
          </cell>
          <cell r="O219">
            <v>42.069099607080346</v>
          </cell>
          <cell r="P219">
            <v>41.24096682013456</v>
          </cell>
          <cell r="Q219">
            <v>40.418893957437987</v>
          </cell>
          <cell r="R219">
            <v>39.602674595724274</v>
          </cell>
          <cell r="S219">
            <v>38.792109343261316</v>
          </cell>
          <cell r="T219">
            <v>37.987005600331344</v>
          </cell>
          <cell r="U219">
            <v>37.187177327870096</v>
          </cell>
          <cell r="V219">
            <v>36.3924448239867</v>
          </cell>
          <cell r="W219">
            <v>35.602634508096507</v>
          </cell>
          <cell r="X219">
            <v>34.8175787124067</v>
          </cell>
          <cell r="Y219">
            <v>34.037115480505065</v>
          </cell>
          <cell r="Z219">
            <v>33.8645462979675</v>
          </cell>
          <cell r="AA219">
            <v>33.692079063312512</v>
          </cell>
          <cell r="AB219">
            <v>33.519713240888201</v>
          </cell>
          <cell r="AC219">
            <v>33.347448297857021</v>
          </cell>
          <cell r="AD219">
            <v>33.175283704181133</v>
          </cell>
          <cell r="AE219">
            <v>33.00321893260751</v>
          </cell>
          <cell r="AF219">
            <v>32.831253458653457</v>
          </cell>
          <cell r="AG219">
            <v>32.659386760592021</v>
          </cell>
          <cell r="AH219">
            <v>32.487618319437438</v>
          </cell>
          <cell r="AI219">
            <v>32.315947618930835</v>
          </cell>
          <cell r="AJ219">
            <v>32.144374145525823</v>
          </cell>
          <cell r="AK219">
            <v>31.972897388374296</v>
          </cell>
          <cell r="AL219">
            <v>31.801516839312228</v>
          </cell>
          <cell r="AM219">
            <v>31.630231992845552</v>
          </cell>
          <cell r="AN219">
            <v>31.459042346136187</v>
          </cell>
        </row>
        <row r="220">
          <cell r="A220" t="str">
            <v>RM3HyNSD22</v>
          </cell>
          <cell r="B220" t="str">
            <v>RD</v>
          </cell>
          <cell r="C220" t="str">
            <v>Mid</v>
          </cell>
          <cell r="D220">
            <v>30</v>
          </cell>
          <cell r="E220" t="str">
            <v>Hydropower</v>
          </cell>
          <cell r="F220" t="str">
            <v>NSD2</v>
          </cell>
          <cell r="G220">
            <v>50.513048296532986</v>
          </cell>
          <cell r="H220">
            <v>50.402441734617845</v>
          </cell>
          <cell r="I220">
            <v>50.292400875299769</v>
          </cell>
          <cell r="J220">
            <v>50.182360015981686</v>
          </cell>
          <cell r="K220">
            <v>50.07288247507347</v>
          </cell>
          <cell r="L220">
            <v>49.96340493416524</v>
          </cell>
          <cell r="M220">
            <v>49.854487243758228</v>
          </cell>
          <cell r="N220">
            <v>49.745569553351231</v>
          </cell>
          <cell r="O220">
            <v>49.637209112513965</v>
          </cell>
          <cell r="P220">
            <v>49.528848671676705</v>
          </cell>
          <cell r="Q220">
            <v>49.421042662733413</v>
          </cell>
          <cell r="R220">
            <v>49.313236653790113</v>
          </cell>
          <cell r="S220">
            <v>49.20598225906501</v>
          </cell>
          <cell r="T220">
            <v>49.098727864339921</v>
          </cell>
          <cell r="U220">
            <v>48.992022266157257</v>
          </cell>
          <cell r="V220">
            <v>48.885316667974585</v>
          </cell>
          <cell r="W220">
            <v>48.779156831914264</v>
          </cell>
          <cell r="X220">
            <v>48.67299699585395</v>
          </cell>
          <cell r="Y220">
            <v>48.567380320984547</v>
          </cell>
          <cell r="Z220">
            <v>48.461763646115109</v>
          </cell>
          <cell r="AA220">
            <v>48.356687314760798</v>
          </cell>
          <cell r="AB220">
            <v>48.251610983406493</v>
          </cell>
          <cell r="AC220">
            <v>48.147072394635828</v>
          </cell>
          <cell r="AD220">
            <v>48.042533805865148</v>
          </cell>
          <cell r="AE220">
            <v>47.938529925258052</v>
          </cell>
          <cell r="AF220">
            <v>47.83452604465095</v>
          </cell>
          <cell r="AG220">
            <v>47.731054271275937</v>
          </cell>
          <cell r="AH220">
            <v>47.627582497900931</v>
          </cell>
          <cell r="AI220">
            <v>47.524640230826535</v>
          </cell>
          <cell r="AJ220">
            <v>47.421697963752138</v>
          </cell>
          <cell r="AK220">
            <v>47.319282168558296</v>
          </cell>
          <cell r="AL220">
            <v>47.216866373364454</v>
          </cell>
          <cell r="AM220">
            <v>47.114974665863954</v>
          </cell>
          <cell r="AN220">
            <v>47.013082958363469</v>
          </cell>
        </row>
        <row r="221">
          <cell r="A221" t="str">
            <v>RC3HyNSD22</v>
          </cell>
          <cell r="B221" t="str">
            <v>RD</v>
          </cell>
          <cell r="C221" t="str">
            <v>Constant</v>
          </cell>
          <cell r="D221">
            <v>30</v>
          </cell>
          <cell r="E221" t="str">
            <v>Hydropower</v>
          </cell>
          <cell r="F221" t="str">
            <v>NSD2</v>
          </cell>
          <cell r="G221">
            <v>50.734687756381788</v>
          </cell>
          <cell r="H221">
            <v>50.734687756381788</v>
          </cell>
          <cell r="I221">
            <v>50.734687756381788</v>
          </cell>
          <cell r="J221">
            <v>50.734687756381788</v>
          </cell>
          <cell r="K221">
            <v>50.734687756381788</v>
          </cell>
          <cell r="L221">
            <v>50.734687756381788</v>
          </cell>
          <cell r="M221">
            <v>50.734687756381788</v>
          </cell>
          <cell r="N221">
            <v>50.734687756381788</v>
          </cell>
          <cell r="O221">
            <v>50.734687756381788</v>
          </cell>
          <cell r="P221">
            <v>50.734687756381788</v>
          </cell>
          <cell r="Q221">
            <v>50.734687756381788</v>
          </cell>
          <cell r="R221">
            <v>50.734687756381788</v>
          </cell>
          <cell r="S221">
            <v>50.734687756381788</v>
          </cell>
          <cell r="T221">
            <v>50.734687756381788</v>
          </cell>
          <cell r="U221">
            <v>50.734687756381788</v>
          </cell>
          <cell r="V221">
            <v>50.734687756381788</v>
          </cell>
          <cell r="W221">
            <v>50.734687756381788</v>
          </cell>
          <cell r="X221">
            <v>50.734687756381788</v>
          </cell>
          <cell r="Y221">
            <v>50.734687756381788</v>
          </cell>
          <cell r="Z221">
            <v>50.734687756381788</v>
          </cell>
          <cell r="AA221">
            <v>50.734687756381788</v>
          </cell>
          <cell r="AB221">
            <v>50.734687756381788</v>
          </cell>
          <cell r="AC221">
            <v>50.734687756381788</v>
          </cell>
          <cell r="AD221">
            <v>50.734687756381788</v>
          </cell>
          <cell r="AE221">
            <v>50.734687756381788</v>
          </cell>
          <cell r="AF221">
            <v>50.734687756381788</v>
          </cell>
          <cell r="AG221">
            <v>50.734687756381788</v>
          </cell>
          <cell r="AH221">
            <v>50.734687756381788</v>
          </cell>
          <cell r="AI221">
            <v>50.734687756381788</v>
          </cell>
          <cell r="AJ221">
            <v>50.734687756381788</v>
          </cell>
          <cell r="AK221">
            <v>50.734687756381788</v>
          </cell>
          <cell r="AL221">
            <v>50.734687756381788</v>
          </cell>
          <cell r="AM221">
            <v>50.734687756381788</v>
          </cell>
          <cell r="AN221">
            <v>50.734687756381788</v>
          </cell>
        </row>
        <row r="222">
          <cell r="A222" t="str">
            <v>RL3HyNSD33</v>
          </cell>
          <cell r="B222" t="str">
            <v>RD</v>
          </cell>
          <cell r="C222" t="str">
            <v>Low</v>
          </cell>
          <cell r="D222">
            <v>30</v>
          </cell>
          <cell r="E222" t="str">
            <v>Hydropower</v>
          </cell>
          <cell r="F222" t="str">
            <v>NSD3</v>
          </cell>
          <cell r="G222">
            <v>64.830424249770019</v>
          </cell>
          <cell r="H222">
            <v>63.435305913772496</v>
          </cell>
          <cell r="I222">
            <v>62.064678803547295</v>
          </cell>
          <cell r="J222">
            <v>60.717708658035455</v>
          </cell>
          <cell r="K222">
            <v>59.393589634172372</v>
          </cell>
          <cell r="L222">
            <v>58.091543338866515</v>
          </cell>
          <cell r="M222">
            <v>56.810817893952525</v>
          </cell>
          <cell r="N222">
            <v>55.55068703299564</v>
          </cell>
          <cell r="O222">
            <v>54.310449228862034</v>
          </cell>
          <cell r="P222">
            <v>53.089426851007389</v>
          </cell>
          <cell r="Q222">
            <v>51.88696535147136</v>
          </cell>
          <cell r="R222">
            <v>50.702432478600038</v>
          </cell>
          <cell r="S222">
            <v>49.535217517551878</v>
          </cell>
          <cell r="T222">
            <v>48.384730556674874</v>
          </cell>
          <cell r="U222">
            <v>47.250401778873403</v>
          </cell>
          <cell r="V222">
            <v>46.131680777113985</v>
          </cell>
          <cell r="W222">
            <v>45.028035893247392</v>
          </cell>
          <cell r="X222">
            <v>43.938953579352564</v>
          </cell>
          <cell r="Y222">
            <v>42.863937780835997</v>
          </cell>
          <cell r="Z222">
            <v>42.645240610216668</v>
          </cell>
          <cell r="AA222">
            <v>42.426855694695874</v>
          </cell>
          <cell r="AB222">
            <v>42.208781393630957</v>
          </cell>
          <cell r="AC222">
            <v>41.991016074999514</v>
          </cell>
          <cell r="AD222">
            <v>41.773558115354056</v>
          </cell>
          <cell r="AE222">
            <v>41.556405899776962</v>
          </cell>
          <cell r="AF222">
            <v>41.339557821835655</v>
          </cell>
          <cell r="AG222">
            <v>41.123012283538095</v>
          </cell>
          <cell r="AH222">
            <v>40.906767695288302</v>
          </cell>
          <cell r="AI222">
            <v>40.690822475842339</v>
          </cell>
          <cell r="AJ222">
            <v>40.475175052264426</v>
          </cell>
          <cell r="AK222">
            <v>40.259823859883205</v>
          </cell>
          <cell r="AL222">
            <v>40.044767342248427</v>
          </cell>
          <cell r="AM222">
            <v>39.830003951087654</v>
          </cell>
          <cell r="AN222">
            <v>39.615532146263391</v>
          </cell>
        </row>
        <row r="223">
          <cell r="A223" t="str">
            <v>RM3HyNSD33</v>
          </cell>
          <cell r="B223" t="str">
            <v>RD</v>
          </cell>
          <cell r="C223" t="str">
            <v>Mid</v>
          </cell>
          <cell r="D223">
            <v>30</v>
          </cell>
          <cell r="E223" t="str">
            <v>Hydropower</v>
          </cell>
          <cell r="F223" t="str">
            <v>NSD3</v>
          </cell>
          <cell r="G223">
            <v>67.467151417744674</v>
          </cell>
          <cell r="H223">
            <v>67.352138895283645</v>
          </cell>
          <cell r="I223">
            <v>67.237714609917447</v>
          </cell>
          <cell r="J223">
            <v>67.123290324551235</v>
          </cell>
          <cell r="K223">
            <v>67.009451797119667</v>
          </cell>
          <cell r="L223">
            <v>66.895613269688141</v>
          </cell>
          <cell r="M223">
            <v>66.782356894140079</v>
          </cell>
          <cell r="N223">
            <v>66.669100518592018</v>
          </cell>
          <cell r="O223">
            <v>66.556423590389102</v>
          </cell>
          <cell r="P223">
            <v>66.443746662186172</v>
          </cell>
          <cell r="Q223">
            <v>66.33164625141184</v>
          </cell>
          <cell r="R223">
            <v>66.21954584063748</v>
          </cell>
          <cell r="S223">
            <v>66.108019017375142</v>
          </cell>
          <cell r="T223">
            <v>65.99649219411279</v>
          </cell>
          <cell r="U223">
            <v>65.885536028445898</v>
          </cell>
          <cell r="V223">
            <v>65.774579862778978</v>
          </cell>
          <cell r="W223">
            <v>65.664191199412741</v>
          </cell>
          <cell r="X223">
            <v>65.553802536046518</v>
          </cell>
          <cell r="Y223">
            <v>65.443978670442604</v>
          </cell>
          <cell r="Z223">
            <v>65.33415480483869</v>
          </cell>
          <cell r="AA223">
            <v>65.224892807080522</v>
          </cell>
          <cell r="AB223">
            <v>65.115630809322354</v>
          </cell>
          <cell r="AC223">
            <v>65.006927974871573</v>
          </cell>
          <cell r="AD223">
            <v>64.898225140420777</v>
          </cell>
          <cell r="AE223">
            <v>64.790078313982605</v>
          </cell>
          <cell r="AF223">
            <v>64.681931487544432</v>
          </cell>
          <cell r="AG223">
            <v>64.574337964580508</v>
          </cell>
          <cell r="AH223">
            <v>64.466744441616598</v>
          </cell>
          <cell r="AI223">
            <v>64.359701517588562</v>
          </cell>
          <cell r="AJ223">
            <v>64.252658593560525</v>
          </cell>
          <cell r="AK223">
            <v>64.146163113173614</v>
          </cell>
          <cell r="AL223">
            <v>64.039667632786689</v>
          </cell>
          <cell r="AM223">
            <v>63.933717116880736</v>
          </cell>
          <cell r="AN223">
            <v>63.827766600974783</v>
          </cell>
        </row>
        <row r="224">
          <cell r="A224" t="str">
            <v>RC3HyNSD33</v>
          </cell>
          <cell r="B224" t="str">
            <v>RD</v>
          </cell>
          <cell r="C224" t="str">
            <v>Constant</v>
          </cell>
          <cell r="D224">
            <v>30</v>
          </cell>
          <cell r="E224" t="str">
            <v>Hydropower</v>
          </cell>
          <cell r="F224" t="str">
            <v>NSD3</v>
          </cell>
          <cell r="G224">
            <v>67.697619781580741</v>
          </cell>
          <cell r="H224">
            <v>67.697619781580741</v>
          </cell>
          <cell r="I224">
            <v>67.697619781580741</v>
          </cell>
          <cell r="J224">
            <v>67.697619781580741</v>
          </cell>
          <cell r="K224">
            <v>67.697619781580741</v>
          </cell>
          <cell r="L224">
            <v>67.697619781580741</v>
          </cell>
          <cell r="M224">
            <v>67.697619781580741</v>
          </cell>
          <cell r="N224">
            <v>67.697619781580741</v>
          </cell>
          <cell r="O224">
            <v>67.697619781580741</v>
          </cell>
          <cell r="P224">
            <v>67.697619781580741</v>
          </cell>
          <cell r="Q224">
            <v>67.697619781580741</v>
          </cell>
          <cell r="R224">
            <v>67.697619781580741</v>
          </cell>
          <cell r="S224">
            <v>67.697619781580741</v>
          </cell>
          <cell r="T224">
            <v>67.697619781580741</v>
          </cell>
          <cell r="U224">
            <v>67.697619781580741</v>
          </cell>
          <cell r="V224">
            <v>67.697619781580741</v>
          </cell>
          <cell r="W224">
            <v>67.697619781580741</v>
          </cell>
          <cell r="X224">
            <v>67.697619781580741</v>
          </cell>
          <cell r="Y224">
            <v>67.697619781580741</v>
          </cell>
          <cell r="Z224">
            <v>67.697619781580741</v>
          </cell>
          <cell r="AA224">
            <v>67.697619781580741</v>
          </cell>
          <cell r="AB224">
            <v>67.697619781580741</v>
          </cell>
          <cell r="AC224">
            <v>67.697619781580741</v>
          </cell>
          <cell r="AD224">
            <v>67.697619781580741</v>
          </cell>
          <cell r="AE224">
            <v>67.697619781580741</v>
          </cell>
          <cell r="AF224">
            <v>67.697619781580741</v>
          </cell>
          <cell r="AG224">
            <v>67.697619781580741</v>
          </cell>
          <cell r="AH224">
            <v>67.697619781580741</v>
          </cell>
          <cell r="AI224">
            <v>67.697619781580741</v>
          </cell>
          <cell r="AJ224">
            <v>67.697619781580741</v>
          </cell>
          <cell r="AK224">
            <v>67.697619781580741</v>
          </cell>
          <cell r="AL224">
            <v>67.697619781580741</v>
          </cell>
          <cell r="AM224">
            <v>67.697619781580741</v>
          </cell>
          <cell r="AN224">
            <v>67.697619781580741</v>
          </cell>
        </row>
        <row r="225">
          <cell r="A225" t="str">
            <v>RL3HyNSD44</v>
          </cell>
          <cell r="B225" t="str">
            <v>RD</v>
          </cell>
          <cell r="C225" t="str">
            <v>Low</v>
          </cell>
          <cell r="D225">
            <v>30</v>
          </cell>
          <cell r="E225" t="str">
            <v>Hydropower</v>
          </cell>
          <cell r="F225" t="str">
            <v>NSD4</v>
          </cell>
          <cell r="G225">
            <v>41.801330192278641</v>
          </cell>
          <cell r="H225">
            <v>41.064305088590338</v>
          </cell>
          <cell r="I225">
            <v>40.332932805093762</v>
          </cell>
          <cell r="J225">
            <v>39.607020785981284</v>
          </cell>
          <cell r="K225">
            <v>38.8863830346029</v>
          </cell>
          <cell r="L225">
            <v>38.170839890037392</v>
          </cell>
          <cell r="M225">
            <v>37.460217811274028</v>
          </cell>
          <cell r="N225">
            <v>36.754349168745946</v>
          </cell>
          <cell r="O225">
            <v>36.053072042964779</v>
          </cell>
          <cell r="P225">
            <v>35.356230030014324</v>
          </cell>
          <cell r="Q225">
            <v>34.66367205366992</v>
          </cell>
          <cell r="R225">
            <v>33.97525218391776</v>
          </cell>
          <cell r="S225">
            <v>33.29082946165601</v>
          </cell>
          <cell r="T225">
            <v>32.610267729367322</v>
          </cell>
          <cell r="U225">
            <v>31.933435467559214</v>
          </cell>
          <cell r="V225">
            <v>31.260205636775957</v>
          </cell>
          <cell r="W225">
            <v>30.590455524992048</v>
          </cell>
          <cell r="X225">
            <v>29.924066600204068</v>
          </cell>
          <cell r="Y225">
            <v>29.260924368043757</v>
          </cell>
          <cell r="Z225">
            <v>29.112687117761599</v>
          </cell>
          <cell r="AA225">
            <v>28.964521939083465</v>
          </cell>
          <cell r="AB225">
            <v>28.816428453332612</v>
          </cell>
          <cell r="AC225">
            <v>28.668406283821902</v>
          </cell>
          <cell r="AD225">
            <v>28.520455055843417</v>
          </cell>
          <cell r="AE225">
            <v>28.372574396657971</v>
          </cell>
          <cell r="AF225">
            <v>28.224763935484855</v>
          </cell>
          <cell r="AG225">
            <v>28.077023303491504</v>
          </cell>
          <cell r="AH225">
            <v>27.929352133783233</v>
          </cell>
          <cell r="AI225">
            <v>27.781750061393115</v>
          </cell>
          <cell r="AJ225">
            <v>27.634216723271813</v>
          </cell>
          <cell r="AK225">
            <v>27.486751758277517</v>
          </cell>
          <cell r="AL225">
            <v>27.339354807165911</v>
          </cell>
          <cell r="AM225">
            <v>27.192025512580212</v>
          </cell>
          <cell r="AN225">
            <v>27.044763519041261</v>
          </cell>
        </row>
        <row r="226">
          <cell r="A226" t="str">
            <v>RM3HyNSD44</v>
          </cell>
          <cell r="B226" t="str">
            <v>RD</v>
          </cell>
          <cell r="C226" t="str">
            <v>Mid</v>
          </cell>
          <cell r="D226">
            <v>30</v>
          </cell>
          <cell r="E226" t="str">
            <v>Hydropower</v>
          </cell>
          <cell r="F226" t="str">
            <v>NSD4</v>
          </cell>
          <cell r="G226">
            <v>43.098485203085026</v>
          </cell>
          <cell r="H226">
            <v>43.001343384897382</v>
          </cell>
          <cell r="I226">
            <v>42.904698403225396</v>
          </cell>
          <cell r="J226">
            <v>42.808053421553417</v>
          </cell>
          <cell r="K226">
            <v>42.711903182450094</v>
          </cell>
          <cell r="L226">
            <v>42.615752943346763</v>
          </cell>
          <cell r="M226">
            <v>42.520094401070999</v>
          </cell>
          <cell r="N226">
            <v>42.424435858795242</v>
          </cell>
          <cell r="O226">
            <v>42.329266729041237</v>
          </cell>
          <cell r="P226">
            <v>42.23409759928721</v>
          </cell>
          <cell r="Q226">
            <v>42.139415407390324</v>
          </cell>
          <cell r="R226">
            <v>42.044733215493409</v>
          </cell>
          <cell r="S226">
            <v>41.950535486788979</v>
          </cell>
          <cell r="T226">
            <v>41.856337758084557</v>
          </cell>
          <cell r="U226">
            <v>41.762622017907958</v>
          </cell>
          <cell r="V226">
            <v>41.668906277731374</v>
          </cell>
          <cell r="W226">
            <v>41.575669861059147</v>
          </cell>
          <cell r="X226">
            <v>41.482433444386942</v>
          </cell>
          <cell r="Y226">
            <v>41.389674066913294</v>
          </cell>
          <cell r="Z226">
            <v>41.296914689439639</v>
          </cell>
          <cell r="AA226">
            <v>41.204629876499901</v>
          </cell>
          <cell r="AB226">
            <v>41.112345063560177</v>
          </cell>
          <cell r="AC226">
            <v>41.020532530848548</v>
          </cell>
          <cell r="AD226">
            <v>40.928719998136934</v>
          </cell>
          <cell r="AE226">
            <v>40.837377080629949</v>
          </cell>
          <cell r="AF226">
            <v>40.746034163122964</v>
          </cell>
          <cell r="AG226">
            <v>40.655158576514815</v>
          </cell>
          <cell r="AH226">
            <v>40.564282989906673</v>
          </cell>
          <cell r="AI226">
            <v>40.473872449891523</v>
          </cell>
          <cell r="AJ226">
            <v>40.383461909876388</v>
          </cell>
          <cell r="AK226">
            <v>40.293513751430808</v>
          </cell>
          <cell r="AL226">
            <v>40.203565592985228</v>
          </cell>
          <cell r="AM226">
            <v>40.114077722162193</v>
          </cell>
          <cell r="AN226">
            <v>40.024589851339165</v>
          </cell>
        </row>
        <row r="227">
          <cell r="A227" t="str">
            <v>RC3HyNSD44</v>
          </cell>
          <cell r="B227" t="str">
            <v>RD</v>
          </cell>
          <cell r="C227" t="str">
            <v>Constant</v>
          </cell>
          <cell r="D227">
            <v>30</v>
          </cell>
          <cell r="E227" t="str">
            <v>Hydropower</v>
          </cell>
          <cell r="F227" t="str">
            <v>NSD4</v>
          </cell>
          <cell r="G227">
            <v>43.293143275255829</v>
          </cell>
          <cell r="H227">
            <v>43.293143275255829</v>
          </cell>
          <cell r="I227">
            <v>43.293143275255829</v>
          </cell>
          <cell r="J227">
            <v>43.293143275255829</v>
          </cell>
          <cell r="K227">
            <v>43.293143275255829</v>
          </cell>
          <cell r="L227">
            <v>43.293143275255829</v>
          </cell>
          <cell r="M227">
            <v>43.293143275255829</v>
          </cell>
          <cell r="N227">
            <v>43.293143275255829</v>
          </cell>
          <cell r="O227">
            <v>43.293143275255829</v>
          </cell>
          <cell r="P227">
            <v>43.293143275255829</v>
          </cell>
          <cell r="Q227">
            <v>43.293143275255829</v>
          </cell>
          <cell r="R227">
            <v>43.293143275255829</v>
          </cell>
          <cell r="S227">
            <v>43.293143275255829</v>
          </cell>
          <cell r="T227">
            <v>43.293143275255829</v>
          </cell>
          <cell r="U227">
            <v>43.293143275255829</v>
          </cell>
          <cell r="V227">
            <v>43.293143275255829</v>
          </cell>
          <cell r="W227">
            <v>43.293143275255829</v>
          </cell>
          <cell r="X227">
            <v>43.293143275255829</v>
          </cell>
          <cell r="Y227">
            <v>43.293143275255829</v>
          </cell>
          <cell r="Z227">
            <v>43.293143275255829</v>
          </cell>
          <cell r="AA227">
            <v>43.293143275255829</v>
          </cell>
          <cell r="AB227">
            <v>43.293143275255829</v>
          </cell>
          <cell r="AC227">
            <v>43.293143275255829</v>
          </cell>
          <cell r="AD227">
            <v>43.293143275255829</v>
          </cell>
          <cell r="AE227">
            <v>43.293143275255829</v>
          </cell>
          <cell r="AF227">
            <v>43.293143275255829</v>
          </cell>
          <cell r="AG227">
            <v>43.293143275255829</v>
          </cell>
          <cell r="AH227">
            <v>43.293143275255829</v>
          </cell>
          <cell r="AI227">
            <v>43.293143275255829</v>
          </cell>
          <cell r="AJ227">
            <v>43.293143275255829</v>
          </cell>
          <cell r="AK227">
            <v>43.293143275255829</v>
          </cell>
          <cell r="AL227">
            <v>43.293143275255829</v>
          </cell>
          <cell r="AM227">
            <v>43.293143275255829</v>
          </cell>
          <cell r="AN227">
            <v>43.293143275255829</v>
          </cell>
        </row>
      </sheetData>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67"/>
  <sheetViews>
    <sheetView workbookViewId="0">
      <selection activeCell="A5" sqref="A5:U44"/>
    </sheetView>
  </sheetViews>
  <sheetFormatPr baseColWidth="10" defaultRowHeight="16"/>
  <cols>
    <col min="1" max="1" width="20.33203125" customWidth="1"/>
    <col min="2" max="2" width="15.6640625" bestFit="1" customWidth="1"/>
    <col min="3" max="5" width="15.6640625" customWidth="1"/>
    <col min="7" max="7" width="12.1640625" bestFit="1" customWidth="1"/>
    <col min="10" max="10" width="13.6640625" bestFit="1" customWidth="1"/>
    <col min="11" max="11" width="17.33203125" bestFit="1" customWidth="1"/>
    <col min="12" max="12" width="20.33203125" bestFit="1" customWidth="1"/>
    <col min="13" max="13" width="11" bestFit="1" customWidth="1"/>
    <col min="14" max="14" width="14.83203125" bestFit="1" customWidth="1"/>
    <col min="15" max="18" width="14.83203125" customWidth="1"/>
  </cols>
  <sheetData>
    <row r="1" spans="1:21">
      <c r="A1" t="s">
        <v>235</v>
      </c>
    </row>
    <row r="3" spans="1:21">
      <c r="A3" s="130" t="s">
        <v>183</v>
      </c>
    </row>
    <row r="5" spans="1:21">
      <c r="A5" t="s">
        <v>0</v>
      </c>
      <c r="B5" t="s">
        <v>221</v>
      </c>
      <c r="C5" t="s">
        <v>1</v>
      </c>
      <c r="D5" t="s">
        <v>139</v>
      </c>
      <c r="E5" t="s">
        <v>238</v>
      </c>
      <c r="F5" t="s">
        <v>64</v>
      </c>
      <c r="G5" t="s">
        <v>2</v>
      </c>
      <c r="H5" t="s">
        <v>65</v>
      </c>
      <c r="I5" t="s">
        <v>3</v>
      </c>
      <c r="J5" t="s">
        <v>4</v>
      </c>
      <c r="K5" t="s">
        <v>5</v>
      </c>
      <c r="L5" t="s">
        <v>6</v>
      </c>
      <c r="M5" t="s">
        <v>7</v>
      </c>
      <c r="N5" t="s">
        <v>8</v>
      </c>
      <c r="O5" t="s">
        <v>178</v>
      </c>
      <c r="P5" t="s">
        <v>180</v>
      </c>
      <c r="Q5" t="s">
        <v>181</v>
      </c>
      <c r="R5" t="s">
        <v>179</v>
      </c>
      <c r="S5" t="s">
        <v>201</v>
      </c>
      <c r="T5" t="s">
        <v>202</v>
      </c>
      <c r="U5" t="s">
        <v>205</v>
      </c>
    </row>
    <row r="6" spans="1:21">
      <c r="A6" t="s">
        <v>11</v>
      </c>
      <c r="B6" t="s">
        <v>236</v>
      </c>
      <c r="C6">
        <v>2016</v>
      </c>
      <c r="D6">
        <f>INDEX('heat rates'!$B$3:$B$30, MATCH($A6, 'heat rates'!$E$3:$E$13, 0))</f>
        <v>150.58600000000001</v>
      </c>
      <c r="E6">
        <f>INDEX('PSIP costs'!$B$53:$V$53, MATCH(A6, 'PSIP costs'!$B$52:$V$52, 0))</f>
        <v>154.72885925650456</v>
      </c>
      <c r="F6">
        <f>INDEX('PSIP costs'!$B$58:$V$58, MATCH($A6, 'PSIP costs'!$B$52:$V$52, 0))</f>
        <v>4.49</v>
      </c>
      <c r="G6" t="s">
        <v>12</v>
      </c>
      <c r="H6">
        <f t="array" ref="H6">1000*MAX(IF('heat rates'!A$3:A$20=A6, 'heat rates'!C$3:C$20))/MAX(IF('heat rates'!A$3:A$20=A6, 'heat rates'!B$3:B$20))</f>
        <v>7121.9196339633172</v>
      </c>
      <c r="I6">
        <v>30</v>
      </c>
      <c r="J6" s="1">
        <v>1.6E-2</v>
      </c>
      <c r="K6" s="2">
        <v>0.05</v>
      </c>
      <c r="L6">
        <v>0</v>
      </c>
      <c r="M6">
        <v>0</v>
      </c>
      <c r="N6">
        <v>0</v>
      </c>
      <c r="O6">
        <v>0</v>
      </c>
      <c r="P6">
        <v>0</v>
      </c>
      <c r="Q6">
        <v>0</v>
      </c>
      <c r="R6">
        <v>0</v>
      </c>
      <c r="S6" s="119" t="s">
        <v>51</v>
      </c>
      <c r="T6" s="119" t="s">
        <v>51</v>
      </c>
      <c r="U6" s="119" t="s">
        <v>51</v>
      </c>
    </row>
    <row r="7" spans="1:21">
      <c r="A7" t="s">
        <v>16</v>
      </c>
      <c r="B7" t="s">
        <v>236</v>
      </c>
      <c r="C7">
        <v>2016</v>
      </c>
      <c r="D7">
        <f>INDEX('heat rates'!$B$3:$B$30, MATCH($A7, 'heat rates'!$E$3:$E$13, 0))</f>
        <v>9.1638600000000014</v>
      </c>
      <c r="E7">
        <f>INDEX('PSIP costs'!$B$53:$V$53, MATCH(A7, 'PSIP costs'!$B$52:$V$52, 0))</f>
        <v>498.3343991142014</v>
      </c>
      <c r="F7">
        <f>INDEX('PSIP costs'!$B$58:$V$58, MATCH($A7, 'PSIP costs'!$B$52:$V$52, 0))</f>
        <v>20.96</v>
      </c>
      <c r="G7" t="s">
        <v>12</v>
      </c>
      <c r="H7">
        <f t="array" ref="H7">1000*MAX(IF('heat rates'!A$3:A$20=A7, 'heat rates'!C$3:C$20))/MAX(IF('heat rates'!A$3:A$20=A7, 'heat rates'!B$3:B$20))</f>
        <v>8674.0184049079762</v>
      </c>
      <c r="I7">
        <v>30</v>
      </c>
      <c r="J7" s="2">
        <v>0.02</v>
      </c>
      <c r="K7" s="2">
        <v>0.02</v>
      </c>
      <c r="L7">
        <v>0</v>
      </c>
      <c r="M7">
        <v>0</v>
      </c>
      <c r="N7">
        <v>0</v>
      </c>
      <c r="O7">
        <v>0</v>
      </c>
      <c r="P7">
        <v>0</v>
      </c>
      <c r="Q7">
        <v>0</v>
      </c>
      <c r="R7">
        <v>0</v>
      </c>
      <c r="S7" s="119" t="s">
        <v>51</v>
      </c>
      <c r="T7" s="119" t="s">
        <v>51</v>
      </c>
      <c r="U7" s="119" t="s">
        <v>51</v>
      </c>
    </row>
    <row r="8" spans="1:21">
      <c r="A8" t="s">
        <v>14</v>
      </c>
      <c r="B8" t="s">
        <v>236</v>
      </c>
      <c r="C8">
        <v>2016</v>
      </c>
      <c r="D8">
        <f>INDEX('heat rates'!$B$3:$B$30, MATCH($A8, 'heat rates'!$E$3:$E$13, 0))</f>
        <v>8.14</v>
      </c>
      <c r="E8">
        <f>INDEX('PSIP costs'!$B$53:$V$53, MATCH(A8, 'PSIP costs'!$B$52:$V$52, 0))</f>
        <v>309.17280917280914</v>
      </c>
      <c r="F8">
        <f>INDEX('PSIP costs'!$B$58:$V$58, MATCH($A8, 'PSIP costs'!$B$52:$V$52, 0))</f>
        <v>20.96</v>
      </c>
      <c r="G8" t="s">
        <v>12</v>
      </c>
      <c r="H8">
        <f t="array" ref="H8">1000*MAX(IF('heat rates'!A$3:A$20=A8, 'heat rates'!C$3:C$20))/MAX(IF('heat rates'!A$3:A$20=A8, 'heat rates'!B$3:B$20))</f>
        <v>8772.4140616288714</v>
      </c>
      <c r="I8">
        <v>30</v>
      </c>
      <c r="J8" s="2">
        <v>0.02</v>
      </c>
      <c r="K8" s="2">
        <v>0.02</v>
      </c>
      <c r="L8">
        <v>0</v>
      </c>
      <c r="M8">
        <v>0</v>
      </c>
      <c r="N8">
        <v>0</v>
      </c>
      <c r="O8">
        <v>0</v>
      </c>
      <c r="P8">
        <v>0</v>
      </c>
      <c r="Q8">
        <v>0</v>
      </c>
      <c r="R8">
        <v>0</v>
      </c>
      <c r="S8" s="119" t="s">
        <v>51</v>
      </c>
      <c r="T8" s="119" t="s">
        <v>51</v>
      </c>
      <c r="U8" s="119" t="s">
        <v>51</v>
      </c>
    </row>
    <row r="9" spans="1:21">
      <c r="A9" t="s">
        <v>13</v>
      </c>
      <c r="B9" t="s">
        <v>236</v>
      </c>
      <c r="C9">
        <v>2016</v>
      </c>
      <c r="D9">
        <f>INDEX('heat rates'!$B$3:$B$30, MATCH($A9, 'heat rates'!$E$3:$E$13, 0))</f>
        <v>16.786391999999999</v>
      </c>
      <c r="E9">
        <f>INDEX('PSIP costs'!$B$53:$V$53, MATCH(A9, 'PSIP costs'!$B$52:$V$52, 0))</f>
        <v>160.84456981583654</v>
      </c>
      <c r="F9">
        <f>INDEX('PSIP costs'!$B$58:$V$58, MATCH($A9, 'PSIP costs'!$B$52:$V$52, 0))</f>
        <v>20.96</v>
      </c>
      <c r="G9" t="s">
        <v>12</v>
      </c>
      <c r="H9">
        <f t="array" ref="H9">1000*MAX(IF('heat rates'!A$3:A$20=A9, 'heat rates'!C$3:C$20))/MAX(IF('heat rates'!A$3:A$20=A9, 'heat rates'!B$3:B$20))</f>
        <v>8526.3548057259741</v>
      </c>
      <c r="I9">
        <v>30</v>
      </c>
      <c r="J9" s="2">
        <v>0.02</v>
      </c>
      <c r="K9" s="2">
        <v>0.02</v>
      </c>
      <c r="L9">
        <v>0</v>
      </c>
      <c r="M9">
        <v>0</v>
      </c>
      <c r="N9">
        <v>0</v>
      </c>
      <c r="O9">
        <v>0</v>
      </c>
      <c r="P9">
        <v>0</v>
      </c>
      <c r="Q9">
        <v>0</v>
      </c>
      <c r="R9">
        <v>0</v>
      </c>
      <c r="S9" s="119" t="s">
        <v>51</v>
      </c>
      <c r="T9" s="119" t="s">
        <v>51</v>
      </c>
      <c r="U9" s="119" t="s">
        <v>51</v>
      </c>
    </row>
    <row r="10" spans="1:21">
      <c r="A10" t="s">
        <v>208</v>
      </c>
      <c r="B10" t="s">
        <v>236</v>
      </c>
      <c r="C10">
        <v>2016</v>
      </c>
      <c r="D10" s="119">
        <v>150</v>
      </c>
      <c r="E10">
        <f>INDEX('PSIP costs'!$B$53:$V$53, MATCH(A10, 'PSIP costs'!$B$52:$V$52, 0))</f>
        <v>435.83333333333337</v>
      </c>
      <c r="F10">
        <f>INDEX('PSIP costs'!$B$58:$V$58, MATCH($A10, 'PSIP costs'!$B$52:$V$52, 0))</f>
        <v>0</v>
      </c>
      <c r="G10" t="s">
        <v>211</v>
      </c>
      <c r="H10">
        <v>0</v>
      </c>
      <c r="I10">
        <v>50</v>
      </c>
      <c r="J10">
        <v>0</v>
      </c>
      <c r="K10">
        <v>0</v>
      </c>
      <c r="L10">
        <v>0</v>
      </c>
      <c r="M10">
        <v>1</v>
      </c>
      <c r="N10">
        <v>0</v>
      </c>
      <c r="O10">
        <v>0</v>
      </c>
      <c r="P10">
        <v>0</v>
      </c>
      <c r="Q10">
        <v>0</v>
      </c>
      <c r="R10">
        <v>0</v>
      </c>
      <c r="S10">
        <v>0.77</v>
      </c>
      <c r="T10">
        <v>24</v>
      </c>
      <c r="U10">
        <v>1000</v>
      </c>
    </row>
    <row r="11" spans="1:21">
      <c r="A11" t="s">
        <v>9</v>
      </c>
      <c r="B11" t="s">
        <v>222</v>
      </c>
      <c r="C11">
        <v>2016</v>
      </c>
      <c r="D11" s="119" t="s">
        <v>51</v>
      </c>
      <c r="E11">
        <f>INDEX('PSIP costs'!$B$53:$V$53, MATCH(A11, 'PSIP costs'!$B$52:$V$52, 0))</f>
        <v>456.66666666666669</v>
      </c>
      <c r="F11">
        <f>INDEX('PSIP costs'!$B$58:$V$58, MATCH($A11, 'PSIP costs'!$B$52:$V$52, 0))</f>
        <v>0</v>
      </c>
      <c r="G11" t="s">
        <v>131</v>
      </c>
      <c r="H11">
        <v>0</v>
      </c>
      <c r="I11">
        <v>20</v>
      </c>
      <c r="J11">
        <v>0</v>
      </c>
      <c r="K11">
        <v>0</v>
      </c>
      <c r="L11">
        <v>1</v>
      </c>
      <c r="M11">
        <v>1</v>
      </c>
      <c r="N11">
        <v>0</v>
      </c>
      <c r="O11">
        <v>0</v>
      </c>
      <c r="P11">
        <v>0</v>
      </c>
      <c r="Q11">
        <v>0</v>
      </c>
      <c r="R11">
        <v>0</v>
      </c>
      <c r="S11" s="119" t="s">
        <v>51</v>
      </c>
      <c r="T11" s="119" t="s">
        <v>51</v>
      </c>
      <c r="U11" s="119" t="s">
        <v>51</v>
      </c>
    </row>
    <row r="12" spans="1:21">
      <c r="A12" t="s">
        <v>15</v>
      </c>
      <c r="B12" t="s">
        <v>222</v>
      </c>
      <c r="C12">
        <v>2016</v>
      </c>
      <c r="D12" s="119" t="s">
        <v>51</v>
      </c>
      <c r="E12">
        <f>INDEX('PSIP costs'!$B$53:$V$53, MATCH(A12, 'PSIP costs'!$B$52:$V$52, 0))</f>
        <v>512.5</v>
      </c>
      <c r="F12">
        <f>INDEX('PSIP costs'!$B$58:$V$58, MATCH($A12, 'PSIP costs'!$B$52:$V$52, 0))</f>
        <v>0</v>
      </c>
      <c r="G12" t="s">
        <v>131</v>
      </c>
      <c r="H12">
        <v>0</v>
      </c>
      <c r="I12">
        <f>I$11</f>
        <v>20</v>
      </c>
      <c r="J12">
        <v>0</v>
      </c>
      <c r="K12">
        <v>0</v>
      </c>
      <c r="L12">
        <v>1</v>
      </c>
      <c r="M12">
        <v>1</v>
      </c>
      <c r="N12">
        <v>0</v>
      </c>
      <c r="O12">
        <v>0</v>
      </c>
      <c r="P12">
        <v>0</v>
      </c>
      <c r="Q12">
        <v>0</v>
      </c>
      <c r="R12">
        <v>0</v>
      </c>
      <c r="S12" s="119" t="s">
        <v>51</v>
      </c>
      <c r="T12" s="119" t="s">
        <v>51</v>
      </c>
      <c r="U12" s="119" t="s">
        <v>51</v>
      </c>
    </row>
    <row r="13" spans="1:21">
      <c r="A13" t="s">
        <v>67</v>
      </c>
      <c r="B13" t="s">
        <v>222</v>
      </c>
      <c r="C13">
        <v>2016</v>
      </c>
      <c r="D13" s="119" t="s">
        <v>51</v>
      </c>
      <c r="E13">
        <f>INDEX('PSIP costs'!$B$53:$V$53, MATCH(A13, 'PSIP costs'!$B$52:$V$52, 0))</f>
        <v>415</v>
      </c>
      <c r="F13">
        <f>INDEX('PSIP costs'!$B$58:$V$58, MATCH($A13, 'PSIP costs'!$B$52:$V$52, 0))</f>
        <v>0</v>
      </c>
      <c r="G13" t="s">
        <v>132</v>
      </c>
      <c r="H13">
        <v>0</v>
      </c>
      <c r="I13">
        <f t="shared" ref="I13:I16" si="0">I$11</f>
        <v>20</v>
      </c>
      <c r="J13">
        <v>0</v>
      </c>
      <c r="K13">
        <v>0</v>
      </c>
      <c r="L13">
        <v>1</v>
      </c>
      <c r="M13">
        <v>1</v>
      </c>
      <c r="N13">
        <v>0</v>
      </c>
      <c r="O13">
        <v>0</v>
      </c>
      <c r="P13">
        <v>0</v>
      </c>
      <c r="Q13">
        <v>0</v>
      </c>
      <c r="R13">
        <v>0</v>
      </c>
      <c r="S13" s="119" t="s">
        <v>51</v>
      </c>
      <c r="T13" s="119" t="s">
        <v>51</v>
      </c>
      <c r="U13" s="119" t="s">
        <v>51</v>
      </c>
    </row>
    <row r="14" spans="1:21">
      <c r="A14" t="s">
        <v>66</v>
      </c>
      <c r="B14" t="s">
        <v>222</v>
      </c>
      <c r="C14">
        <v>2016</v>
      </c>
      <c r="D14" s="119" t="s">
        <v>51</v>
      </c>
      <c r="E14">
        <f>INDEX('PSIP costs'!$B$53:$V$53, MATCH(A14, 'PSIP costs'!$B$52:$V$52, 0))</f>
        <v>415</v>
      </c>
      <c r="F14">
        <f>INDEX('PSIP costs'!$B$58:$V$58, MATCH($A14, 'PSIP costs'!$B$52:$V$52, 0))</f>
        <v>0</v>
      </c>
      <c r="G14" t="s">
        <v>132</v>
      </c>
      <c r="H14">
        <v>0</v>
      </c>
      <c r="I14">
        <f t="shared" si="0"/>
        <v>20</v>
      </c>
      <c r="J14">
        <v>0</v>
      </c>
      <c r="K14">
        <v>0</v>
      </c>
      <c r="L14">
        <v>1</v>
      </c>
      <c r="M14">
        <v>1</v>
      </c>
      <c r="N14">
        <v>0</v>
      </c>
      <c r="O14">
        <v>0</v>
      </c>
      <c r="P14">
        <v>0</v>
      </c>
      <c r="Q14">
        <v>0</v>
      </c>
      <c r="R14">
        <v>0</v>
      </c>
      <c r="S14" s="119" t="s">
        <v>51</v>
      </c>
      <c r="T14" s="119" t="s">
        <v>51</v>
      </c>
      <c r="U14" s="119" t="s">
        <v>51</v>
      </c>
    </row>
    <row r="15" spans="1:21">
      <c r="A15" t="s">
        <v>214</v>
      </c>
      <c r="B15" t="s">
        <v>222</v>
      </c>
      <c r="C15">
        <v>2016</v>
      </c>
      <c r="D15" s="119" t="s">
        <v>51</v>
      </c>
      <c r="E15">
        <f>INDEX('PSIP costs'!$B$53:$V$53, MATCH(A15, 'PSIP costs'!$B$52:$V$52, 0))</f>
        <v>0</v>
      </c>
      <c r="F15">
        <f>INDEX('PSIP costs'!$B$58:$V$58, MATCH($A15, 'PSIP costs'!$B$52:$V$52, 0))</f>
        <v>0</v>
      </c>
      <c r="G15" t="s">
        <v>132</v>
      </c>
      <c r="H15">
        <v>0</v>
      </c>
      <c r="I15">
        <f t="shared" si="0"/>
        <v>20</v>
      </c>
      <c r="J15">
        <v>0</v>
      </c>
      <c r="K15">
        <v>0</v>
      </c>
      <c r="L15">
        <v>1</v>
      </c>
      <c r="M15">
        <v>1</v>
      </c>
      <c r="N15">
        <v>1</v>
      </c>
      <c r="O15">
        <v>0</v>
      </c>
      <c r="P15">
        <v>0</v>
      </c>
      <c r="Q15">
        <v>0</v>
      </c>
      <c r="R15">
        <v>0</v>
      </c>
      <c r="S15" s="119" t="s">
        <v>51</v>
      </c>
      <c r="T15" s="119" t="s">
        <v>51</v>
      </c>
      <c r="U15" s="119" t="s">
        <v>51</v>
      </c>
    </row>
    <row r="16" spans="1:21">
      <c r="A16" t="s">
        <v>215</v>
      </c>
      <c r="B16" t="s">
        <v>222</v>
      </c>
      <c r="C16">
        <v>2016</v>
      </c>
      <c r="D16" s="119" t="s">
        <v>51</v>
      </c>
      <c r="E16">
        <f>INDEX('PSIP costs'!$B$53:$V$53, MATCH(A16, 'PSIP costs'!$B$52:$V$52, 0))</f>
        <v>0</v>
      </c>
      <c r="F16">
        <f>INDEX('PSIP costs'!$B$58:$V$58, MATCH($A16, 'PSIP costs'!$B$52:$V$52, 0))</f>
        <v>0</v>
      </c>
      <c r="G16" t="s">
        <v>132</v>
      </c>
      <c r="H16">
        <v>0</v>
      </c>
      <c r="I16">
        <f t="shared" si="0"/>
        <v>20</v>
      </c>
      <c r="J16">
        <v>0</v>
      </c>
      <c r="K16">
        <v>0</v>
      </c>
      <c r="L16">
        <v>1</v>
      </c>
      <c r="M16">
        <v>1</v>
      </c>
      <c r="N16">
        <v>1</v>
      </c>
      <c r="O16">
        <v>0</v>
      </c>
      <c r="P16">
        <v>0</v>
      </c>
      <c r="Q16">
        <v>0</v>
      </c>
      <c r="R16">
        <v>0</v>
      </c>
      <c r="S16" s="119" t="s">
        <v>51</v>
      </c>
      <c r="T16" s="119" t="s">
        <v>51</v>
      </c>
      <c r="U16" s="119" t="s">
        <v>51</v>
      </c>
    </row>
    <row r="17" spans="1:21">
      <c r="A17" t="s">
        <v>206</v>
      </c>
      <c r="B17" t="s">
        <v>222</v>
      </c>
      <c r="C17">
        <v>2016</v>
      </c>
      <c r="D17" s="119" t="s">
        <v>51</v>
      </c>
      <c r="E17">
        <f>INDEX('PSIP costs'!$B$53:$V$53, MATCH(A17, 'PSIP costs'!$B$52:$V$52, 0))</f>
        <v>153</v>
      </c>
      <c r="F17">
        <f>INDEX('PSIP costs'!$B$58:$V$58, MATCH($A17, 'PSIP costs'!$B$52:$V$52, 0))</f>
        <v>0</v>
      </c>
      <c r="G17" t="s">
        <v>199</v>
      </c>
      <c r="H17">
        <v>0</v>
      </c>
      <c r="I17">
        <f>INDEX('PSIP storage'!$C$129:$Z$129, MATCH($A17, 'PSIP storage'!$C$125:$Z$125, 0))</f>
        <v>15</v>
      </c>
      <c r="J17">
        <v>0</v>
      </c>
      <c r="K17">
        <v>0</v>
      </c>
      <c r="L17">
        <v>0</v>
      </c>
      <c r="M17">
        <v>0</v>
      </c>
      <c r="N17">
        <v>0</v>
      </c>
      <c r="O17">
        <v>0</v>
      </c>
      <c r="P17">
        <v>0</v>
      </c>
      <c r="Q17">
        <v>0</v>
      </c>
      <c r="R17">
        <v>0</v>
      </c>
      <c r="S17">
        <v>0.88</v>
      </c>
      <c r="T17">
        <f>INDEX('PSIP storage'!$C$130:$Z$130, MATCH($A17, 'PSIP storage'!$C$125:$Z$125, 0))</f>
        <v>0</v>
      </c>
      <c r="U17" s="119" t="s">
        <v>51</v>
      </c>
    </row>
    <row r="18" spans="1:21">
      <c r="A18" t="s">
        <v>207</v>
      </c>
      <c r="B18" t="s">
        <v>222</v>
      </c>
      <c r="C18">
        <v>2016</v>
      </c>
      <c r="D18" s="119" t="s">
        <v>51</v>
      </c>
      <c r="E18">
        <f>INDEX('PSIP costs'!$B$53:$V$53, MATCH(A18, 'PSIP costs'!$B$52:$V$52, 0))</f>
        <v>153</v>
      </c>
      <c r="F18">
        <f>INDEX('PSIP costs'!$B$58:$V$58, MATCH($A18, 'PSIP costs'!$B$52:$V$52, 0))</f>
        <v>0</v>
      </c>
      <c r="G18" t="s">
        <v>199</v>
      </c>
      <c r="H18">
        <v>0</v>
      </c>
      <c r="I18">
        <f>INDEX('PSIP storage'!$C$129:$Z$129, MATCH($A18, 'PSIP storage'!$C$125:$Z$125, 0))</f>
        <v>15</v>
      </c>
      <c r="J18">
        <v>0</v>
      </c>
      <c r="K18">
        <v>0</v>
      </c>
      <c r="L18">
        <v>0</v>
      </c>
      <c r="M18">
        <v>0</v>
      </c>
      <c r="N18">
        <v>0</v>
      </c>
      <c r="O18">
        <v>0</v>
      </c>
      <c r="P18">
        <v>0</v>
      </c>
      <c r="Q18">
        <v>0</v>
      </c>
      <c r="R18">
        <v>0</v>
      </c>
      <c r="S18">
        <v>0.88</v>
      </c>
      <c r="T18">
        <f>INDEX('PSIP storage'!$C$130:$Z$130, MATCH($A18, 'PSIP storage'!$C$125:$Z$125, 0))</f>
        <v>0</v>
      </c>
      <c r="U18" s="119" t="s">
        <v>51</v>
      </c>
    </row>
    <row r="19" spans="1:21">
      <c r="A19" t="s">
        <v>191</v>
      </c>
      <c r="B19" t="s">
        <v>222</v>
      </c>
      <c r="C19">
        <v>2016</v>
      </c>
      <c r="D19" s="119" t="s">
        <v>51</v>
      </c>
      <c r="E19">
        <f>INDEX('PSIP costs'!$B$53:$V$53, MATCH(A19, 'PSIP costs'!$B$52:$V$52, 0))</f>
        <v>153</v>
      </c>
      <c r="F19">
        <f>INDEX('PSIP costs'!$B$58:$V$58, MATCH($A19, 'PSIP costs'!$B$52:$V$52, 0))</f>
        <v>0</v>
      </c>
      <c r="G19" t="s">
        <v>199</v>
      </c>
      <c r="H19">
        <v>0</v>
      </c>
      <c r="I19">
        <f>INDEX('PSIP storage'!$C$129:$Z$129, MATCH($A19, 'PSIP storage'!$C$125:$Z$125, 0))</f>
        <v>15</v>
      </c>
      <c r="J19">
        <v>0</v>
      </c>
      <c r="K19">
        <v>0</v>
      </c>
      <c r="L19">
        <v>0</v>
      </c>
      <c r="M19">
        <v>0</v>
      </c>
      <c r="N19">
        <v>0</v>
      </c>
      <c r="O19">
        <v>0</v>
      </c>
      <c r="P19">
        <v>0</v>
      </c>
      <c r="Q19">
        <v>0</v>
      </c>
      <c r="R19">
        <v>0</v>
      </c>
      <c r="S19">
        <v>0.88</v>
      </c>
      <c r="T19">
        <f>INDEX('PSIP storage'!$C$130:$Z$130, MATCH($A19, 'PSIP storage'!$C$125:$Z$125, 0))</f>
        <v>4</v>
      </c>
      <c r="U19">
        <v>365</v>
      </c>
    </row>
    <row r="20" spans="1:21">
      <c r="A20" t="s">
        <v>193</v>
      </c>
      <c r="B20" t="s">
        <v>222</v>
      </c>
      <c r="C20">
        <v>2016</v>
      </c>
      <c r="D20" s="119" t="s">
        <v>51</v>
      </c>
      <c r="E20">
        <f>E19</f>
        <v>153</v>
      </c>
      <c r="F20">
        <f>INDEX('PSIP costs'!$B$58:$V$58, MATCH($A20, 'PSIP costs'!$B$52:$V$52, 0))</f>
        <v>0</v>
      </c>
      <c r="G20" t="s">
        <v>199</v>
      </c>
      <c r="H20">
        <v>0</v>
      </c>
      <c r="I20">
        <f>INDEX('PSIP storage'!$C$129:$Z$129, MATCH($A20, 'PSIP storage'!$C$125:$Z$125, 0))</f>
        <v>15</v>
      </c>
      <c r="J20">
        <v>0</v>
      </c>
      <c r="K20">
        <v>0</v>
      </c>
      <c r="L20">
        <v>0</v>
      </c>
      <c r="M20">
        <v>0</v>
      </c>
      <c r="N20">
        <v>0</v>
      </c>
      <c r="O20">
        <v>0</v>
      </c>
      <c r="P20">
        <v>0</v>
      </c>
      <c r="Q20">
        <v>0</v>
      </c>
      <c r="R20">
        <v>0</v>
      </c>
      <c r="S20">
        <v>0.88</v>
      </c>
      <c r="T20">
        <f>INDEX('PSIP storage'!$C$130:$Z$130, MATCH($A20, 'PSIP storage'!$C$125:$Z$125, 0))</f>
        <v>6</v>
      </c>
      <c r="U20">
        <v>365</v>
      </c>
    </row>
    <row r="21" spans="1:21">
      <c r="A21" t="s">
        <v>206</v>
      </c>
      <c r="B21" t="s">
        <v>252</v>
      </c>
      <c r="C21">
        <v>2018</v>
      </c>
      <c r="D21" s="119" t="s">
        <v>51</v>
      </c>
      <c r="E21">
        <v>0</v>
      </c>
      <c r="F21">
        <f>VLOOKUP(A21&amp;B21, ATB!$B$154:$C$177, 2, FALSE)</f>
        <v>0</v>
      </c>
      <c r="G21" t="s">
        <v>199</v>
      </c>
      <c r="H21">
        <v>0</v>
      </c>
      <c r="I21" cm="1">
        <f t="array" ref="I21:I44">INDEX(ATB!C6:J6, MATCH(A21:A44, ATB!C5:J5, 0))</f>
        <v>15</v>
      </c>
      <c r="J21">
        <v>0</v>
      </c>
      <c r="K21">
        <v>0</v>
      </c>
      <c r="L21">
        <v>0</v>
      </c>
      <c r="M21">
        <v>0</v>
      </c>
      <c r="N21">
        <v>0</v>
      </c>
      <c r="O21">
        <v>0</v>
      </c>
      <c r="P21">
        <v>0</v>
      </c>
      <c r="Q21">
        <v>0</v>
      </c>
      <c r="R21">
        <v>0</v>
      </c>
      <c r="S21" s="2">
        <v>0.9</v>
      </c>
      <c r="T21">
        <f>INDEX('PSIP storage'!$C$130:$Z$130, MATCH($A21, 'PSIP storage'!$C$125:$Z$125, 0))</f>
        <v>0</v>
      </c>
      <c r="U21" s="119" t="s">
        <v>51</v>
      </c>
    </row>
    <row r="22" spans="1:21">
      <c r="A22" t="s">
        <v>207</v>
      </c>
      <c r="B22" t="s">
        <v>252</v>
      </c>
      <c r="C22">
        <v>2018</v>
      </c>
      <c r="D22" s="119" t="s">
        <v>51</v>
      </c>
      <c r="E22">
        <v>0</v>
      </c>
      <c r="F22">
        <f>VLOOKUP(A22&amp;B22, ATB!$B$154:$C$177, 2, FALSE)</f>
        <v>0</v>
      </c>
      <c r="G22" t="s">
        <v>199</v>
      </c>
      <c r="H22">
        <v>0</v>
      </c>
      <c r="I22">
        <v>15</v>
      </c>
      <c r="J22">
        <v>0</v>
      </c>
      <c r="K22">
        <v>0</v>
      </c>
      <c r="L22">
        <v>0</v>
      </c>
      <c r="M22">
        <v>0</v>
      </c>
      <c r="N22">
        <v>0</v>
      </c>
      <c r="O22">
        <v>0</v>
      </c>
      <c r="P22">
        <v>0</v>
      </c>
      <c r="Q22">
        <v>0</v>
      </c>
      <c r="R22">
        <v>0</v>
      </c>
      <c r="S22" s="2">
        <v>0.9</v>
      </c>
      <c r="T22">
        <f>INDEX('PSIP storage'!$C$130:$Z$130, MATCH($A22, 'PSIP storage'!$C$125:$Z$125, 0))</f>
        <v>0</v>
      </c>
      <c r="U22" s="119" t="s">
        <v>51</v>
      </c>
    </row>
    <row r="23" spans="1:21">
      <c r="A23" t="s">
        <v>223</v>
      </c>
      <c r="B23" t="s">
        <v>252</v>
      </c>
      <c r="C23">
        <v>2018</v>
      </c>
      <c r="D23" s="119" t="s">
        <v>51</v>
      </c>
      <c r="E23">
        <v>0</v>
      </c>
      <c r="F23">
        <f>VLOOKUP(A23&amp;B23, ATB!$B$154:$C$177, 2, FALSE)</f>
        <v>0</v>
      </c>
      <c r="G23" t="s">
        <v>199</v>
      </c>
      <c r="H23">
        <v>0</v>
      </c>
      <c r="I23">
        <v>15</v>
      </c>
      <c r="J23">
        <v>0</v>
      </c>
      <c r="K23">
        <v>0</v>
      </c>
      <c r="L23">
        <v>0</v>
      </c>
      <c r="M23">
        <v>0</v>
      </c>
      <c r="N23">
        <v>0</v>
      </c>
      <c r="O23">
        <v>0</v>
      </c>
      <c r="P23">
        <v>0</v>
      </c>
      <c r="Q23">
        <v>0</v>
      </c>
      <c r="R23">
        <v>0</v>
      </c>
      <c r="S23" s="2">
        <v>0.9</v>
      </c>
      <c r="T23" t="s">
        <v>51</v>
      </c>
      <c r="U23">
        <v>365</v>
      </c>
    </row>
    <row r="24" spans="1:21">
      <c r="A24" t="s">
        <v>9</v>
      </c>
      <c r="B24" t="s">
        <v>252</v>
      </c>
      <c r="C24">
        <v>2018</v>
      </c>
      <c r="D24" s="119" t="s">
        <v>51</v>
      </c>
      <c r="E24">
        <v>0</v>
      </c>
      <c r="F24">
        <f>VLOOKUP(A24&amp;B24, ATB!$B$154:$C$177, 2, FALSE)</f>
        <v>0</v>
      </c>
      <c r="G24" t="s">
        <v>131</v>
      </c>
      <c r="H24">
        <v>0</v>
      </c>
      <c r="I24">
        <v>30</v>
      </c>
      <c r="J24">
        <v>0</v>
      </c>
      <c r="K24">
        <v>0</v>
      </c>
      <c r="L24">
        <v>1</v>
      </c>
      <c r="M24">
        <v>1</v>
      </c>
      <c r="N24">
        <v>0</v>
      </c>
      <c r="O24">
        <v>0</v>
      </c>
      <c r="P24">
        <v>0</v>
      </c>
      <c r="Q24">
        <v>0</v>
      </c>
      <c r="R24">
        <v>0</v>
      </c>
      <c r="S24" s="119" t="s">
        <v>51</v>
      </c>
      <c r="T24" s="119" t="s">
        <v>51</v>
      </c>
      <c r="U24" s="119" t="s">
        <v>51</v>
      </c>
    </row>
    <row r="25" spans="1:21">
      <c r="A25" t="s">
        <v>15</v>
      </c>
      <c r="B25" t="s">
        <v>252</v>
      </c>
      <c r="C25">
        <v>2018</v>
      </c>
      <c r="D25" s="119" t="s">
        <v>51</v>
      </c>
      <c r="E25">
        <v>0</v>
      </c>
      <c r="F25">
        <f>VLOOKUP(A25&amp;B25, ATB!$B$154:$C$177, 2, FALSE)</f>
        <v>0</v>
      </c>
      <c r="G25" t="s">
        <v>131</v>
      </c>
      <c r="H25">
        <v>0</v>
      </c>
      <c r="I25">
        <v>30</v>
      </c>
      <c r="J25">
        <v>0</v>
      </c>
      <c r="K25">
        <v>0</v>
      </c>
      <c r="L25">
        <v>1</v>
      </c>
      <c r="M25">
        <v>1</v>
      </c>
      <c r="N25">
        <v>0</v>
      </c>
      <c r="O25">
        <v>0</v>
      </c>
      <c r="P25">
        <v>0</v>
      </c>
      <c r="Q25">
        <v>0</v>
      </c>
      <c r="R25">
        <v>0</v>
      </c>
      <c r="S25" s="119" t="s">
        <v>51</v>
      </c>
      <c r="T25" s="119" t="s">
        <v>51</v>
      </c>
      <c r="U25" s="119" t="s">
        <v>51</v>
      </c>
    </row>
    <row r="26" spans="1:21">
      <c r="A26" t="s">
        <v>66</v>
      </c>
      <c r="B26" t="s">
        <v>252</v>
      </c>
      <c r="C26">
        <v>2018</v>
      </c>
      <c r="D26" s="119" t="s">
        <v>51</v>
      </c>
      <c r="E26">
        <v>0</v>
      </c>
      <c r="F26">
        <f>VLOOKUP(A26&amp;B26, ATB!$B$154:$C$177, 2, FALSE)</f>
        <v>0</v>
      </c>
      <c r="G26" t="s">
        <v>132</v>
      </c>
      <c r="H26">
        <v>0</v>
      </c>
      <c r="I26">
        <v>30</v>
      </c>
      <c r="J26">
        <v>0</v>
      </c>
      <c r="K26">
        <v>0</v>
      </c>
      <c r="L26">
        <v>1</v>
      </c>
      <c r="M26">
        <v>1</v>
      </c>
      <c r="N26">
        <v>0</v>
      </c>
      <c r="O26">
        <v>0</v>
      </c>
      <c r="P26">
        <v>0</v>
      </c>
      <c r="Q26">
        <v>0</v>
      </c>
      <c r="R26">
        <v>0</v>
      </c>
      <c r="S26" s="119" t="s">
        <v>51</v>
      </c>
      <c r="T26" s="119" t="s">
        <v>51</v>
      </c>
      <c r="U26" s="119" t="s">
        <v>51</v>
      </c>
    </row>
    <row r="27" spans="1:21">
      <c r="A27" t="s">
        <v>214</v>
      </c>
      <c r="B27" t="s">
        <v>252</v>
      </c>
      <c r="C27">
        <v>2018</v>
      </c>
      <c r="D27" s="119" t="s">
        <v>51</v>
      </c>
      <c r="E27">
        <v>0</v>
      </c>
      <c r="F27">
        <f>VLOOKUP(A27&amp;B27, ATB!$B$154:$C$177, 2, FALSE)</f>
        <v>0</v>
      </c>
      <c r="G27" t="s">
        <v>132</v>
      </c>
      <c r="H27">
        <v>0</v>
      </c>
      <c r="I27">
        <v>30</v>
      </c>
      <c r="J27">
        <v>0</v>
      </c>
      <c r="K27">
        <v>0</v>
      </c>
      <c r="L27">
        <v>1</v>
      </c>
      <c r="M27">
        <v>1</v>
      </c>
      <c r="N27">
        <v>1</v>
      </c>
      <c r="O27">
        <v>0</v>
      </c>
      <c r="P27">
        <v>0</v>
      </c>
      <c r="Q27">
        <v>0</v>
      </c>
      <c r="R27">
        <v>0</v>
      </c>
      <c r="S27" s="119" t="s">
        <v>51</v>
      </c>
      <c r="T27" s="119" t="s">
        <v>51</v>
      </c>
      <c r="U27" s="119" t="s">
        <v>51</v>
      </c>
    </row>
    <row r="28" spans="1:21">
      <c r="A28" t="s">
        <v>215</v>
      </c>
      <c r="B28" t="s">
        <v>252</v>
      </c>
      <c r="C28">
        <v>2018</v>
      </c>
      <c r="D28" s="119" t="s">
        <v>51</v>
      </c>
      <c r="E28">
        <v>0</v>
      </c>
      <c r="F28">
        <f>VLOOKUP(A28&amp;B28, ATB!$B$154:$C$177, 2, FALSE)</f>
        <v>0</v>
      </c>
      <c r="G28" t="s">
        <v>132</v>
      </c>
      <c r="H28">
        <v>0</v>
      </c>
      <c r="I28">
        <v>30</v>
      </c>
      <c r="J28">
        <v>0</v>
      </c>
      <c r="K28">
        <v>0</v>
      </c>
      <c r="L28">
        <v>1</v>
      </c>
      <c r="M28">
        <v>1</v>
      </c>
      <c r="N28">
        <v>1</v>
      </c>
      <c r="O28">
        <v>0</v>
      </c>
      <c r="P28">
        <v>0</v>
      </c>
      <c r="Q28">
        <v>0</v>
      </c>
      <c r="R28">
        <v>0</v>
      </c>
      <c r="S28" s="119" t="s">
        <v>51</v>
      </c>
      <c r="T28" s="119" t="s">
        <v>51</v>
      </c>
      <c r="U28" s="119" t="s">
        <v>51</v>
      </c>
    </row>
    <row r="29" spans="1:21">
      <c r="A29" t="str">
        <f>A21</f>
        <v>Battery_Conting</v>
      </c>
      <c r="B29" t="s">
        <v>253</v>
      </c>
      <c r="C29">
        <f>C21</f>
        <v>2018</v>
      </c>
      <c r="D29" s="119" t="str">
        <f t="shared" ref="D29:U29" si="1">D21</f>
        <v>NA</v>
      </c>
      <c r="E29">
        <f t="shared" si="1"/>
        <v>0</v>
      </c>
      <c r="F29">
        <f>VLOOKUP(A29&amp;B29, ATB!$B$154:$C$177, 2, FALSE)</f>
        <v>0</v>
      </c>
      <c r="G29" t="str">
        <f t="shared" si="1"/>
        <v>Battery</v>
      </c>
      <c r="H29">
        <f t="shared" si="1"/>
        <v>0</v>
      </c>
      <c r="I29">
        <v>15</v>
      </c>
      <c r="J29">
        <f t="shared" si="1"/>
        <v>0</v>
      </c>
      <c r="K29">
        <f t="shared" si="1"/>
        <v>0</v>
      </c>
      <c r="L29">
        <f t="shared" si="1"/>
        <v>0</v>
      </c>
      <c r="M29">
        <f t="shared" si="1"/>
        <v>0</v>
      </c>
      <c r="N29">
        <f t="shared" si="1"/>
        <v>0</v>
      </c>
      <c r="O29">
        <f t="shared" si="1"/>
        <v>0</v>
      </c>
      <c r="P29">
        <f t="shared" si="1"/>
        <v>0</v>
      </c>
      <c r="Q29">
        <f t="shared" si="1"/>
        <v>0</v>
      </c>
      <c r="R29">
        <f t="shared" si="1"/>
        <v>0</v>
      </c>
      <c r="S29">
        <f t="shared" si="1"/>
        <v>0.9</v>
      </c>
      <c r="T29">
        <f t="shared" si="1"/>
        <v>0</v>
      </c>
      <c r="U29" t="str">
        <f t="shared" si="1"/>
        <v>NA</v>
      </c>
    </row>
    <row r="30" spans="1:21">
      <c r="A30" t="str">
        <f t="shared" ref="A30:A44" si="2">A22</f>
        <v>Battery_Reg</v>
      </c>
      <c r="B30" t="s">
        <v>253</v>
      </c>
      <c r="C30">
        <f t="shared" ref="C30:E30" si="3">C22</f>
        <v>2018</v>
      </c>
      <c r="D30" s="119" t="str">
        <f t="shared" si="3"/>
        <v>NA</v>
      </c>
      <c r="E30">
        <f t="shared" si="3"/>
        <v>0</v>
      </c>
      <c r="F30">
        <f>VLOOKUP(A30&amp;B30, ATB!$B$154:$C$177, 2, FALSE)</f>
        <v>0</v>
      </c>
      <c r="G30" t="str">
        <f t="shared" ref="G30:U30" si="4">G22</f>
        <v>Battery</v>
      </c>
      <c r="H30">
        <f t="shared" si="4"/>
        <v>0</v>
      </c>
      <c r="I30">
        <v>15</v>
      </c>
      <c r="J30">
        <f t="shared" si="4"/>
        <v>0</v>
      </c>
      <c r="K30">
        <f t="shared" si="4"/>
        <v>0</v>
      </c>
      <c r="L30">
        <f t="shared" si="4"/>
        <v>0</v>
      </c>
      <c r="M30">
        <f t="shared" si="4"/>
        <v>0</v>
      </c>
      <c r="N30">
        <f t="shared" si="4"/>
        <v>0</v>
      </c>
      <c r="O30">
        <f t="shared" si="4"/>
        <v>0</v>
      </c>
      <c r="P30">
        <f t="shared" si="4"/>
        <v>0</v>
      </c>
      <c r="Q30">
        <f t="shared" si="4"/>
        <v>0</v>
      </c>
      <c r="R30">
        <f t="shared" si="4"/>
        <v>0</v>
      </c>
      <c r="S30">
        <f t="shared" si="4"/>
        <v>0.9</v>
      </c>
      <c r="T30">
        <f t="shared" si="4"/>
        <v>0</v>
      </c>
      <c r="U30" t="str">
        <f t="shared" si="4"/>
        <v>NA</v>
      </c>
    </row>
    <row r="31" spans="1:21">
      <c r="A31" t="str">
        <f t="shared" si="2"/>
        <v>Battery_Bulk</v>
      </c>
      <c r="B31" t="s">
        <v>253</v>
      </c>
      <c r="C31">
        <f t="shared" ref="C31:E31" si="5">C23</f>
        <v>2018</v>
      </c>
      <c r="D31" s="119" t="str">
        <f t="shared" si="5"/>
        <v>NA</v>
      </c>
      <c r="E31">
        <f t="shared" si="5"/>
        <v>0</v>
      </c>
      <c r="F31">
        <f>VLOOKUP(A31&amp;B31, ATB!$B$154:$C$177, 2, FALSE)</f>
        <v>0</v>
      </c>
      <c r="G31" t="str">
        <f t="shared" ref="G31:U31" si="6">G23</f>
        <v>Battery</v>
      </c>
      <c r="H31">
        <f t="shared" si="6"/>
        <v>0</v>
      </c>
      <c r="I31">
        <v>15</v>
      </c>
      <c r="J31">
        <f t="shared" si="6"/>
        <v>0</v>
      </c>
      <c r="K31">
        <f t="shared" si="6"/>
        <v>0</v>
      </c>
      <c r="L31">
        <f t="shared" si="6"/>
        <v>0</v>
      </c>
      <c r="M31">
        <f t="shared" si="6"/>
        <v>0</v>
      </c>
      <c r="N31">
        <f t="shared" si="6"/>
        <v>0</v>
      </c>
      <c r="O31">
        <f t="shared" si="6"/>
        <v>0</v>
      </c>
      <c r="P31">
        <f t="shared" si="6"/>
        <v>0</v>
      </c>
      <c r="Q31">
        <f t="shared" si="6"/>
        <v>0</v>
      </c>
      <c r="R31">
        <f t="shared" si="6"/>
        <v>0</v>
      </c>
      <c r="S31">
        <f t="shared" si="6"/>
        <v>0.9</v>
      </c>
      <c r="T31" t="str">
        <f t="shared" si="6"/>
        <v>NA</v>
      </c>
      <c r="U31">
        <f t="shared" si="6"/>
        <v>365</v>
      </c>
    </row>
    <row r="32" spans="1:21">
      <c r="A32" t="str">
        <f t="shared" si="2"/>
        <v>OnshoreWind</v>
      </c>
      <c r="B32" t="s">
        <v>253</v>
      </c>
      <c r="C32">
        <f t="shared" ref="C32:E32" si="7">C24</f>
        <v>2018</v>
      </c>
      <c r="D32" s="119" t="str">
        <f t="shared" si="7"/>
        <v>NA</v>
      </c>
      <c r="E32">
        <f t="shared" si="7"/>
        <v>0</v>
      </c>
      <c r="F32">
        <f>VLOOKUP(A32&amp;B32, ATB!$B$154:$C$177, 2, FALSE)</f>
        <v>0</v>
      </c>
      <c r="G32" t="str">
        <f t="shared" ref="G32:U32" si="8">G24</f>
        <v>WND</v>
      </c>
      <c r="H32">
        <f t="shared" si="8"/>
        <v>0</v>
      </c>
      <c r="I32">
        <v>30</v>
      </c>
      <c r="J32">
        <f t="shared" si="8"/>
        <v>0</v>
      </c>
      <c r="K32">
        <f t="shared" si="8"/>
        <v>0</v>
      </c>
      <c r="L32">
        <f t="shared" si="8"/>
        <v>1</v>
      </c>
      <c r="M32">
        <f t="shared" si="8"/>
        <v>1</v>
      </c>
      <c r="N32">
        <f t="shared" si="8"/>
        <v>0</v>
      </c>
      <c r="O32">
        <f t="shared" si="8"/>
        <v>0</v>
      </c>
      <c r="P32">
        <f t="shared" si="8"/>
        <v>0</v>
      </c>
      <c r="Q32">
        <f t="shared" si="8"/>
        <v>0</v>
      </c>
      <c r="R32">
        <f t="shared" si="8"/>
        <v>0</v>
      </c>
      <c r="S32" t="str">
        <f t="shared" si="8"/>
        <v>NA</v>
      </c>
      <c r="T32" t="str">
        <f t="shared" si="8"/>
        <v>NA</v>
      </c>
      <c r="U32" t="str">
        <f t="shared" si="8"/>
        <v>NA</v>
      </c>
    </row>
    <row r="33" spans="1:21">
      <c r="A33" t="str">
        <f t="shared" si="2"/>
        <v>OffshoreWind</v>
      </c>
      <c r="B33" t="s">
        <v>253</v>
      </c>
      <c r="C33">
        <f t="shared" ref="C33:E33" si="9">C25</f>
        <v>2018</v>
      </c>
      <c r="D33" s="119" t="str">
        <f t="shared" si="9"/>
        <v>NA</v>
      </c>
      <c r="E33">
        <f t="shared" si="9"/>
        <v>0</v>
      </c>
      <c r="F33">
        <f>VLOOKUP(A33&amp;B33, ATB!$B$154:$C$177, 2, FALSE)</f>
        <v>0</v>
      </c>
      <c r="G33" t="str">
        <f t="shared" ref="G33:U33" si="10">G25</f>
        <v>WND</v>
      </c>
      <c r="H33">
        <f t="shared" si="10"/>
        <v>0</v>
      </c>
      <c r="I33">
        <v>30</v>
      </c>
      <c r="J33">
        <f t="shared" si="10"/>
        <v>0</v>
      </c>
      <c r="K33">
        <f t="shared" si="10"/>
        <v>0</v>
      </c>
      <c r="L33">
        <f t="shared" si="10"/>
        <v>1</v>
      </c>
      <c r="M33">
        <f t="shared" si="10"/>
        <v>1</v>
      </c>
      <c r="N33">
        <f t="shared" si="10"/>
        <v>0</v>
      </c>
      <c r="O33">
        <f t="shared" si="10"/>
        <v>0</v>
      </c>
      <c r="P33">
        <f t="shared" si="10"/>
        <v>0</v>
      </c>
      <c r="Q33">
        <f t="shared" si="10"/>
        <v>0</v>
      </c>
      <c r="R33">
        <f t="shared" si="10"/>
        <v>0</v>
      </c>
      <c r="S33" t="str">
        <f t="shared" si="10"/>
        <v>NA</v>
      </c>
      <c r="T33" t="str">
        <f t="shared" si="10"/>
        <v>NA</v>
      </c>
      <c r="U33" t="str">
        <f t="shared" si="10"/>
        <v>NA</v>
      </c>
    </row>
    <row r="34" spans="1:21">
      <c r="A34" t="str">
        <f t="shared" si="2"/>
        <v>CentralTrackingPV</v>
      </c>
      <c r="B34" t="s">
        <v>253</v>
      </c>
      <c r="C34">
        <f t="shared" ref="C34:E34" si="11">C26</f>
        <v>2018</v>
      </c>
      <c r="D34" s="119" t="str">
        <f t="shared" si="11"/>
        <v>NA</v>
      </c>
      <c r="E34">
        <f t="shared" si="11"/>
        <v>0</v>
      </c>
      <c r="F34">
        <f>VLOOKUP(A34&amp;B34, ATB!$B$154:$C$177, 2, FALSE)</f>
        <v>0</v>
      </c>
      <c r="G34" t="str">
        <f t="shared" ref="G34:U34" si="12">G26</f>
        <v>SUN</v>
      </c>
      <c r="H34">
        <f t="shared" si="12"/>
        <v>0</v>
      </c>
      <c r="I34">
        <v>30</v>
      </c>
      <c r="J34">
        <f t="shared" si="12"/>
        <v>0</v>
      </c>
      <c r="K34">
        <f t="shared" si="12"/>
        <v>0</v>
      </c>
      <c r="L34">
        <f t="shared" si="12"/>
        <v>1</v>
      </c>
      <c r="M34">
        <f t="shared" si="12"/>
        <v>1</v>
      </c>
      <c r="N34">
        <f t="shared" si="12"/>
        <v>0</v>
      </c>
      <c r="O34">
        <f t="shared" si="12"/>
        <v>0</v>
      </c>
      <c r="P34">
        <f t="shared" si="12"/>
        <v>0</v>
      </c>
      <c r="Q34">
        <f t="shared" si="12"/>
        <v>0</v>
      </c>
      <c r="R34">
        <f t="shared" si="12"/>
        <v>0</v>
      </c>
      <c r="S34" t="str">
        <f t="shared" si="12"/>
        <v>NA</v>
      </c>
      <c r="T34" t="str">
        <f t="shared" si="12"/>
        <v>NA</v>
      </c>
      <c r="U34" t="str">
        <f t="shared" si="12"/>
        <v>NA</v>
      </c>
    </row>
    <row r="35" spans="1:21">
      <c r="A35" t="str">
        <f t="shared" si="2"/>
        <v>FlatDistPV</v>
      </c>
      <c r="B35" t="s">
        <v>253</v>
      </c>
      <c r="C35">
        <f t="shared" ref="C35:E35" si="13">C27</f>
        <v>2018</v>
      </c>
      <c r="D35" s="119" t="str">
        <f t="shared" si="13"/>
        <v>NA</v>
      </c>
      <c r="E35">
        <f t="shared" si="13"/>
        <v>0</v>
      </c>
      <c r="F35">
        <f>VLOOKUP(A35&amp;B35, ATB!$B$154:$C$177, 2, FALSE)</f>
        <v>0</v>
      </c>
      <c r="G35" t="str">
        <f t="shared" ref="G35:U35" si="14">G27</f>
        <v>SUN</v>
      </c>
      <c r="H35">
        <f t="shared" si="14"/>
        <v>0</v>
      </c>
      <c r="I35">
        <v>30</v>
      </c>
      <c r="J35">
        <f t="shared" si="14"/>
        <v>0</v>
      </c>
      <c r="K35">
        <f t="shared" si="14"/>
        <v>0</v>
      </c>
      <c r="L35">
        <f t="shared" si="14"/>
        <v>1</v>
      </c>
      <c r="M35">
        <f t="shared" si="14"/>
        <v>1</v>
      </c>
      <c r="N35">
        <f t="shared" si="14"/>
        <v>1</v>
      </c>
      <c r="O35">
        <f t="shared" si="14"/>
        <v>0</v>
      </c>
      <c r="P35">
        <f t="shared" si="14"/>
        <v>0</v>
      </c>
      <c r="Q35">
        <f t="shared" si="14"/>
        <v>0</v>
      </c>
      <c r="R35">
        <f t="shared" si="14"/>
        <v>0</v>
      </c>
      <c r="S35" t="str">
        <f t="shared" si="14"/>
        <v>NA</v>
      </c>
      <c r="T35" t="str">
        <f t="shared" si="14"/>
        <v>NA</v>
      </c>
      <c r="U35" t="str">
        <f t="shared" si="14"/>
        <v>NA</v>
      </c>
    </row>
    <row r="36" spans="1:21">
      <c r="A36" t="str">
        <f t="shared" si="2"/>
        <v>SlopedDistPV</v>
      </c>
      <c r="B36" t="s">
        <v>253</v>
      </c>
      <c r="C36">
        <f t="shared" ref="C36:E36" si="15">C28</f>
        <v>2018</v>
      </c>
      <c r="D36" s="119" t="str">
        <f t="shared" si="15"/>
        <v>NA</v>
      </c>
      <c r="E36">
        <f t="shared" si="15"/>
        <v>0</v>
      </c>
      <c r="F36">
        <f>VLOOKUP(A36&amp;B36, ATB!$B$154:$C$177, 2, FALSE)</f>
        <v>0</v>
      </c>
      <c r="G36" t="str">
        <f t="shared" ref="G36:U36" si="16">G28</f>
        <v>SUN</v>
      </c>
      <c r="H36">
        <f t="shared" si="16"/>
        <v>0</v>
      </c>
      <c r="I36">
        <v>30</v>
      </c>
      <c r="J36">
        <f t="shared" si="16"/>
        <v>0</v>
      </c>
      <c r="K36">
        <f t="shared" si="16"/>
        <v>0</v>
      </c>
      <c r="L36">
        <f t="shared" si="16"/>
        <v>1</v>
      </c>
      <c r="M36">
        <f t="shared" si="16"/>
        <v>1</v>
      </c>
      <c r="N36">
        <f t="shared" si="16"/>
        <v>1</v>
      </c>
      <c r="O36">
        <f t="shared" si="16"/>
        <v>0</v>
      </c>
      <c r="P36">
        <f t="shared" si="16"/>
        <v>0</v>
      </c>
      <c r="Q36">
        <f t="shared" si="16"/>
        <v>0</v>
      </c>
      <c r="R36">
        <f t="shared" si="16"/>
        <v>0</v>
      </c>
      <c r="S36" t="str">
        <f t="shared" si="16"/>
        <v>NA</v>
      </c>
      <c r="T36" t="str">
        <f t="shared" si="16"/>
        <v>NA</v>
      </c>
      <c r="U36" t="str">
        <f t="shared" si="16"/>
        <v>NA</v>
      </c>
    </row>
    <row r="37" spans="1:21">
      <c r="A37" t="str">
        <f t="shared" si="2"/>
        <v>Battery_Conting</v>
      </c>
      <c r="B37" t="s">
        <v>254</v>
      </c>
      <c r="C37">
        <f t="shared" ref="C37:E37" si="17">C29</f>
        <v>2018</v>
      </c>
      <c r="D37" s="119" t="str">
        <f t="shared" si="17"/>
        <v>NA</v>
      </c>
      <c r="E37">
        <f t="shared" si="17"/>
        <v>0</v>
      </c>
      <c r="F37">
        <f>VLOOKUP(A37&amp;B37, ATB!$B$154:$C$177, 2, FALSE)</f>
        <v>0</v>
      </c>
      <c r="G37" t="str">
        <f t="shared" ref="G37:U37" si="18">G29</f>
        <v>Battery</v>
      </c>
      <c r="H37">
        <f t="shared" si="18"/>
        <v>0</v>
      </c>
      <c r="I37">
        <v>15</v>
      </c>
      <c r="J37">
        <f t="shared" si="18"/>
        <v>0</v>
      </c>
      <c r="K37">
        <f t="shared" si="18"/>
        <v>0</v>
      </c>
      <c r="L37">
        <f t="shared" si="18"/>
        <v>0</v>
      </c>
      <c r="M37">
        <f t="shared" si="18"/>
        <v>0</v>
      </c>
      <c r="N37">
        <f t="shared" si="18"/>
        <v>0</v>
      </c>
      <c r="O37">
        <f t="shared" si="18"/>
        <v>0</v>
      </c>
      <c r="P37">
        <f t="shared" si="18"/>
        <v>0</v>
      </c>
      <c r="Q37">
        <f t="shared" si="18"/>
        <v>0</v>
      </c>
      <c r="R37">
        <f t="shared" si="18"/>
        <v>0</v>
      </c>
      <c r="S37">
        <f t="shared" si="18"/>
        <v>0.9</v>
      </c>
      <c r="T37">
        <f t="shared" si="18"/>
        <v>0</v>
      </c>
      <c r="U37" t="str">
        <f t="shared" si="18"/>
        <v>NA</v>
      </c>
    </row>
    <row r="38" spans="1:21">
      <c r="A38" t="str">
        <f t="shared" si="2"/>
        <v>Battery_Reg</v>
      </c>
      <c r="B38" t="s">
        <v>254</v>
      </c>
      <c r="C38">
        <f t="shared" ref="C38:E38" si="19">C30</f>
        <v>2018</v>
      </c>
      <c r="D38" s="119" t="str">
        <f t="shared" si="19"/>
        <v>NA</v>
      </c>
      <c r="E38">
        <f t="shared" si="19"/>
        <v>0</v>
      </c>
      <c r="F38">
        <f>VLOOKUP(A38&amp;B38, ATB!$B$154:$C$177, 2, FALSE)</f>
        <v>0</v>
      </c>
      <c r="G38" t="str">
        <f t="shared" ref="G38:U38" si="20">G30</f>
        <v>Battery</v>
      </c>
      <c r="H38">
        <f t="shared" si="20"/>
        <v>0</v>
      </c>
      <c r="I38">
        <v>15</v>
      </c>
      <c r="J38">
        <f t="shared" si="20"/>
        <v>0</v>
      </c>
      <c r="K38">
        <f t="shared" si="20"/>
        <v>0</v>
      </c>
      <c r="L38">
        <f t="shared" si="20"/>
        <v>0</v>
      </c>
      <c r="M38">
        <f t="shared" si="20"/>
        <v>0</v>
      </c>
      <c r="N38">
        <f t="shared" si="20"/>
        <v>0</v>
      </c>
      <c r="O38">
        <f t="shared" si="20"/>
        <v>0</v>
      </c>
      <c r="P38">
        <f t="shared" si="20"/>
        <v>0</v>
      </c>
      <c r="Q38">
        <f t="shared" si="20"/>
        <v>0</v>
      </c>
      <c r="R38">
        <f t="shared" si="20"/>
        <v>0</v>
      </c>
      <c r="S38">
        <f t="shared" si="20"/>
        <v>0.9</v>
      </c>
      <c r="T38">
        <f t="shared" si="20"/>
        <v>0</v>
      </c>
      <c r="U38" t="str">
        <f t="shared" si="20"/>
        <v>NA</v>
      </c>
    </row>
    <row r="39" spans="1:21">
      <c r="A39" t="str">
        <f t="shared" si="2"/>
        <v>Battery_Bulk</v>
      </c>
      <c r="B39" t="s">
        <v>254</v>
      </c>
      <c r="C39">
        <f t="shared" ref="C39:E39" si="21">C31</f>
        <v>2018</v>
      </c>
      <c r="D39" s="119" t="str">
        <f t="shared" si="21"/>
        <v>NA</v>
      </c>
      <c r="E39">
        <f t="shared" si="21"/>
        <v>0</v>
      </c>
      <c r="F39">
        <f>VLOOKUP(A39&amp;B39, ATB!$B$154:$C$177, 2, FALSE)</f>
        <v>0</v>
      </c>
      <c r="G39" t="str">
        <f t="shared" ref="G39:U39" si="22">G31</f>
        <v>Battery</v>
      </c>
      <c r="H39">
        <f t="shared" si="22"/>
        <v>0</v>
      </c>
      <c r="I39">
        <v>15</v>
      </c>
      <c r="J39">
        <f t="shared" si="22"/>
        <v>0</v>
      </c>
      <c r="K39">
        <f t="shared" si="22"/>
        <v>0</v>
      </c>
      <c r="L39">
        <f t="shared" si="22"/>
        <v>0</v>
      </c>
      <c r="M39">
        <f t="shared" si="22"/>
        <v>0</v>
      </c>
      <c r="N39">
        <f t="shared" si="22"/>
        <v>0</v>
      </c>
      <c r="O39">
        <f t="shared" si="22"/>
        <v>0</v>
      </c>
      <c r="P39">
        <f t="shared" si="22"/>
        <v>0</v>
      </c>
      <c r="Q39">
        <f t="shared" si="22"/>
        <v>0</v>
      </c>
      <c r="R39">
        <f t="shared" si="22"/>
        <v>0</v>
      </c>
      <c r="S39">
        <f t="shared" si="22"/>
        <v>0.9</v>
      </c>
      <c r="T39" t="str">
        <f t="shared" si="22"/>
        <v>NA</v>
      </c>
      <c r="U39">
        <f t="shared" si="22"/>
        <v>365</v>
      </c>
    </row>
    <row r="40" spans="1:21">
      <c r="A40" t="str">
        <f t="shared" si="2"/>
        <v>OnshoreWind</v>
      </c>
      <c r="B40" t="s">
        <v>254</v>
      </c>
      <c r="C40">
        <f t="shared" ref="C40:E40" si="23">C32</f>
        <v>2018</v>
      </c>
      <c r="D40" s="119" t="str">
        <f t="shared" si="23"/>
        <v>NA</v>
      </c>
      <c r="E40">
        <f t="shared" si="23"/>
        <v>0</v>
      </c>
      <c r="F40">
        <f>VLOOKUP(A40&amp;B40, ATB!$B$154:$C$177, 2, FALSE)</f>
        <v>0</v>
      </c>
      <c r="G40" t="str">
        <f t="shared" ref="G40:U40" si="24">G32</f>
        <v>WND</v>
      </c>
      <c r="H40">
        <f t="shared" si="24"/>
        <v>0</v>
      </c>
      <c r="I40">
        <v>30</v>
      </c>
      <c r="J40">
        <f t="shared" si="24"/>
        <v>0</v>
      </c>
      <c r="K40">
        <f t="shared" si="24"/>
        <v>0</v>
      </c>
      <c r="L40">
        <f t="shared" si="24"/>
        <v>1</v>
      </c>
      <c r="M40">
        <f t="shared" si="24"/>
        <v>1</v>
      </c>
      <c r="N40">
        <f t="shared" si="24"/>
        <v>0</v>
      </c>
      <c r="O40">
        <f t="shared" si="24"/>
        <v>0</v>
      </c>
      <c r="P40">
        <f t="shared" si="24"/>
        <v>0</v>
      </c>
      <c r="Q40">
        <f t="shared" si="24"/>
        <v>0</v>
      </c>
      <c r="R40">
        <f t="shared" si="24"/>
        <v>0</v>
      </c>
      <c r="S40" t="str">
        <f t="shared" si="24"/>
        <v>NA</v>
      </c>
      <c r="T40" t="str">
        <f t="shared" si="24"/>
        <v>NA</v>
      </c>
      <c r="U40" t="str">
        <f t="shared" si="24"/>
        <v>NA</v>
      </c>
    </row>
    <row r="41" spans="1:21">
      <c r="A41" t="str">
        <f t="shared" si="2"/>
        <v>OffshoreWind</v>
      </c>
      <c r="B41" t="s">
        <v>254</v>
      </c>
      <c r="C41">
        <f t="shared" ref="C41:E41" si="25">C33</f>
        <v>2018</v>
      </c>
      <c r="D41" s="119" t="str">
        <f t="shared" si="25"/>
        <v>NA</v>
      </c>
      <c r="E41">
        <f t="shared" si="25"/>
        <v>0</v>
      </c>
      <c r="F41">
        <f>VLOOKUP(A41&amp;B41, ATB!$B$154:$C$177, 2, FALSE)</f>
        <v>0</v>
      </c>
      <c r="G41" t="str">
        <f t="shared" ref="G41:U41" si="26">G33</f>
        <v>WND</v>
      </c>
      <c r="H41">
        <f t="shared" si="26"/>
        <v>0</v>
      </c>
      <c r="I41">
        <v>30</v>
      </c>
      <c r="J41">
        <f t="shared" si="26"/>
        <v>0</v>
      </c>
      <c r="K41">
        <f t="shared" si="26"/>
        <v>0</v>
      </c>
      <c r="L41">
        <f t="shared" si="26"/>
        <v>1</v>
      </c>
      <c r="M41">
        <f t="shared" si="26"/>
        <v>1</v>
      </c>
      <c r="N41">
        <f t="shared" si="26"/>
        <v>0</v>
      </c>
      <c r="O41">
        <f t="shared" si="26"/>
        <v>0</v>
      </c>
      <c r="P41">
        <f t="shared" si="26"/>
        <v>0</v>
      </c>
      <c r="Q41">
        <f t="shared" si="26"/>
        <v>0</v>
      </c>
      <c r="R41">
        <f t="shared" si="26"/>
        <v>0</v>
      </c>
      <c r="S41" t="str">
        <f t="shared" si="26"/>
        <v>NA</v>
      </c>
      <c r="T41" t="str">
        <f t="shared" si="26"/>
        <v>NA</v>
      </c>
      <c r="U41" t="str">
        <f t="shared" si="26"/>
        <v>NA</v>
      </c>
    </row>
    <row r="42" spans="1:21">
      <c r="A42" t="str">
        <f t="shared" si="2"/>
        <v>CentralTrackingPV</v>
      </c>
      <c r="B42" t="s">
        <v>254</v>
      </c>
      <c r="C42">
        <f t="shared" ref="C42:E42" si="27">C34</f>
        <v>2018</v>
      </c>
      <c r="D42" s="119" t="str">
        <f t="shared" si="27"/>
        <v>NA</v>
      </c>
      <c r="E42">
        <f t="shared" si="27"/>
        <v>0</v>
      </c>
      <c r="F42">
        <f>VLOOKUP(A42&amp;B42, ATB!$B$154:$C$177, 2, FALSE)</f>
        <v>0</v>
      </c>
      <c r="G42" t="str">
        <f t="shared" ref="G42:U42" si="28">G34</f>
        <v>SUN</v>
      </c>
      <c r="H42">
        <f t="shared" si="28"/>
        <v>0</v>
      </c>
      <c r="I42">
        <v>30</v>
      </c>
      <c r="J42">
        <f t="shared" si="28"/>
        <v>0</v>
      </c>
      <c r="K42">
        <f t="shared" si="28"/>
        <v>0</v>
      </c>
      <c r="L42">
        <f t="shared" si="28"/>
        <v>1</v>
      </c>
      <c r="M42">
        <f t="shared" si="28"/>
        <v>1</v>
      </c>
      <c r="N42">
        <f t="shared" si="28"/>
        <v>0</v>
      </c>
      <c r="O42">
        <f t="shared" si="28"/>
        <v>0</v>
      </c>
      <c r="P42">
        <f t="shared" si="28"/>
        <v>0</v>
      </c>
      <c r="Q42">
        <f t="shared" si="28"/>
        <v>0</v>
      </c>
      <c r="R42">
        <f t="shared" si="28"/>
        <v>0</v>
      </c>
      <c r="S42" t="str">
        <f t="shared" si="28"/>
        <v>NA</v>
      </c>
      <c r="T42" t="str">
        <f t="shared" si="28"/>
        <v>NA</v>
      </c>
      <c r="U42" t="str">
        <f t="shared" si="28"/>
        <v>NA</v>
      </c>
    </row>
    <row r="43" spans="1:21">
      <c r="A43" t="str">
        <f t="shared" si="2"/>
        <v>FlatDistPV</v>
      </c>
      <c r="B43" t="s">
        <v>254</v>
      </c>
      <c r="C43">
        <f t="shared" ref="C43:E43" si="29">C35</f>
        <v>2018</v>
      </c>
      <c r="D43" s="119" t="str">
        <f t="shared" si="29"/>
        <v>NA</v>
      </c>
      <c r="E43">
        <f t="shared" si="29"/>
        <v>0</v>
      </c>
      <c r="F43">
        <f>VLOOKUP(A43&amp;B43, ATB!$B$154:$C$177, 2, FALSE)</f>
        <v>0</v>
      </c>
      <c r="G43" t="str">
        <f t="shared" ref="G43:U43" si="30">G35</f>
        <v>SUN</v>
      </c>
      <c r="H43">
        <f t="shared" si="30"/>
        <v>0</v>
      </c>
      <c r="I43">
        <v>30</v>
      </c>
      <c r="J43">
        <f t="shared" si="30"/>
        <v>0</v>
      </c>
      <c r="K43">
        <f t="shared" si="30"/>
        <v>0</v>
      </c>
      <c r="L43">
        <f t="shared" si="30"/>
        <v>1</v>
      </c>
      <c r="M43">
        <f t="shared" si="30"/>
        <v>1</v>
      </c>
      <c r="N43">
        <f t="shared" si="30"/>
        <v>1</v>
      </c>
      <c r="O43">
        <f t="shared" si="30"/>
        <v>0</v>
      </c>
      <c r="P43">
        <f t="shared" si="30"/>
        <v>0</v>
      </c>
      <c r="Q43">
        <f t="shared" si="30"/>
        <v>0</v>
      </c>
      <c r="R43">
        <f t="shared" si="30"/>
        <v>0</v>
      </c>
      <c r="S43" t="str">
        <f t="shared" si="30"/>
        <v>NA</v>
      </c>
      <c r="T43" t="str">
        <f t="shared" si="30"/>
        <v>NA</v>
      </c>
      <c r="U43" t="str">
        <f t="shared" si="30"/>
        <v>NA</v>
      </c>
    </row>
    <row r="44" spans="1:21">
      <c r="A44" t="str">
        <f t="shared" si="2"/>
        <v>SlopedDistPV</v>
      </c>
      <c r="B44" t="s">
        <v>254</v>
      </c>
      <c r="C44">
        <f t="shared" ref="C44:E44" si="31">C36</f>
        <v>2018</v>
      </c>
      <c r="D44" s="119" t="str">
        <f t="shared" si="31"/>
        <v>NA</v>
      </c>
      <c r="E44">
        <f t="shared" si="31"/>
        <v>0</v>
      </c>
      <c r="F44">
        <f>VLOOKUP(A44&amp;B44, ATB!$B$154:$C$177, 2, FALSE)</f>
        <v>0</v>
      </c>
      <c r="G44" t="str">
        <f t="shared" ref="G44:U44" si="32">G36</f>
        <v>SUN</v>
      </c>
      <c r="H44">
        <f t="shared" si="32"/>
        <v>0</v>
      </c>
      <c r="I44">
        <v>30</v>
      </c>
      <c r="J44">
        <f t="shared" si="32"/>
        <v>0</v>
      </c>
      <c r="K44">
        <f t="shared" si="32"/>
        <v>0</v>
      </c>
      <c r="L44">
        <f t="shared" si="32"/>
        <v>1</v>
      </c>
      <c r="M44">
        <f t="shared" si="32"/>
        <v>1</v>
      </c>
      <c r="N44">
        <f t="shared" si="32"/>
        <v>1</v>
      </c>
      <c r="O44">
        <f t="shared" si="32"/>
        <v>0</v>
      </c>
      <c r="P44">
        <f t="shared" si="32"/>
        <v>0</v>
      </c>
      <c r="Q44">
        <f t="shared" si="32"/>
        <v>0</v>
      </c>
      <c r="R44">
        <f t="shared" si="32"/>
        <v>0</v>
      </c>
      <c r="S44" t="str">
        <f t="shared" si="32"/>
        <v>NA</v>
      </c>
      <c r="T44" t="str">
        <f t="shared" si="32"/>
        <v>NA</v>
      </c>
      <c r="U44" t="str">
        <f t="shared" si="32"/>
        <v>NA</v>
      </c>
    </row>
    <row r="45" spans="1:21">
      <c r="J45" s="2"/>
      <c r="K45" s="2"/>
    </row>
    <row r="48" spans="1:21">
      <c r="A48" t="s">
        <v>10</v>
      </c>
      <c r="B48" t="s">
        <v>51</v>
      </c>
      <c r="C48">
        <v>2016</v>
      </c>
      <c r="D48" s="119"/>
      <c r="E48">
        <f>INDEX('PSIP costs'!$B$48:$V$48, MATCH(A48, 'PSIP costs'!$B$52:$V$52, 0))</f>
        <v>383</v>
      </c>
      <c r="F48">
        <f>INDEX('PSIP costs'!$B$58:$V$58, MATCH($A48, 'PSIP costs'!$B$52:$V$52, 0))</f>
        <v>1.085</v>
      </c>
      <c r="G48">
        <f>INDEX('PSIP costs'!$B$57:$V$57, MATCH($A48, 'PSIP costs'!$B$52:$V$52, 0))</f>
        <v>40.378590078328983</v>
      </c>
      <c r="H48">
        <f>INDEX('PSIP costs'!$B$58:$V$58, MATCH($A48, 'PSIP costs'!$B$52:$V$52, 0))</f>
        <v>1.085</v>
      </c>
      <c r="I48" t="s">
        <v>12</v>
      </c>
      <c r="J48">
        <v>6965</v>
      </c>
      <c r="K48">
        <v>30</v>
      </c>
      <c r="L48" s="1">
        <v>1.6E-2</v>
      </c>
      <c r="M48" s="2">
        <v>0.05</v>
      </c>
      <c r="N48">
        <v>0</v>
      </c>
      <c r="O48">
        <v>0</v>
      </c>
      <c r="P48">
        <v>0</v>
      </c>
      <c r="Q48">
        <v>0</v>
      </c>
      <c r="R48">
        <v>0</v>
      </c>
      <c r="S48">
        <v>0</v>
      </c>
      <c r="T48">
        <v>0</v>
      </c>
    </row>
    <row r="49" spans="1:20">
      <c r="A49" t="s">
        <v>20</v>
      </c>
      <c r="B49" t="s">
        <v>51</v>
      </c>
      <c r="C49">
        <v>2016</v>
      </c>
      <c r="D49" s="119"/>
      <c r="E49">
        <f>INDEX('PSIP costs'!$B$48:$V$48, MATCH(A49, 'PSIP costs'!$B$52:$V$52, 0))</f>
        <v>100</v>
      </c>
      <c r="F49">
        <f>INDEX('PSIP costs'!$B$58:$V$58, MATCH($A49, 'PSIP costs'!$B$52:$V$52, 0))</f>
        <v>12.99</v>
      </c>
      <c r="G49">
        <f>INDEX('PSIP costs'!$B$57:$V$57, MATCH($A49, 'PSIP costs'!$B$52:$V$52, 0))</f>
        <v>9.01</v>
      </c>
      <c r="H49">
        <f>INDEX('PSIP costs'!$B$58:$V$58, MATCH($A49, 'PSIP costs'!$B$52:$V$52, 0))</f>
        <v>12.99</v>
      </c>
      <c r="I49" t="s">
        <v>12</v>
      </c>
      <c r="J49">
        <v>10849</v>
      </c>
      <c r="K49">
        <v>30</v>
      </c>
      <c r="L49" s="1">
        <v>1.6E-2</v>
      </c>
      <c r="M49" s="2">
        <v>0.05</v>
      </c>
      <c r="N49">
        <v>0</v>
      </c>
      <c r="O49">
        <v>0</v>
      </c>
      <c r="P49">
        <v>0</v>
      </c>
      <c r="Q49">
        <v>0</v>
      </c>
      <c r="R49">
        <v>0</v>
      </c>
      <c r="S49">
        <v>0</v>
      </c>
      <c r="T49">
        <v>0</v>
      </c>
    </row>
    <row r="50" spans="1:20">
      <c r="K50" s="1"/>
      <c r="L50" s="2"/>
    </row>
    <row r="51" spans="1:20">
      <c r="A51" s="130" t="s">
        <v>225</v>
      </c>
    </row>
    <row r="53" spans="1:20">
      <c r="A53" t="s">
        <v>136</v>
      </c>
      <c r="B53" t="s">
        <v>0</v>
      </c>
      <c r="C53" t="s">
        <v>185</v>
      </c>
      <c r="D53" t="s">
        <v>186</v>
      </c>
      <c r="E53" t="s">
        <v>184</v>
      </c>
      <c r="G53" t="s">
        <v>189</v>
      </c>
      <c r="H53" t="s">
        <v>188</v>
      </c>
    </row>
    <row r="54" spans="1:20">
      <c r="A54" t="s">
        <v>69</v>
      </c>
      <c r="B54" t="str">
        <f>A6</f>
        <v>CC_152</v>
      </c>
      <c r="C54" t="s">
        <v>187</v>
      </c>
      <c r="D54" t="s">
        <v>187</v>
      </c>
      <c r="E54">
        <f t="shared" ref="E54:E63" si="33">G54*H54</f>
        <v>1505.8600000000001</v>
      </c>
      <c r="G54" s="130">
        <v>10</v>
      </c>
      <c r="H54">
        <f>INDEX('PSIP costs'!$B$48:$V$48, MATCH($B54, 'PSIP costs'!$B$52:$V$52, 0))</f>
        <v>150.58600000000001</v>
      </c>
    </row>
    <row r="55" spans="1:20">
      <c r="A55" t="s">
        <v>69</v>
      </c>
      <c r="B55" t="str">
        <f>A7</f>
        <v>IC_MCBH</v>
      </c>
      <c r="C55" t="s">
        <v>187</v>
      </c>
      <c r="D55" t="s">
        <v>187</v>
      </c>
      <c r="E55">
        <f t="shared" si="33"/>
        <v>274.91580000000005</v>
      </c>
      <c r="G55" s="130">
        <v>10</v>
      </c>
      <c r="H55">
        <f>INDEX('PSIP costs'!$B$48:$V$48, MATCH($B55, 'PSIP costs'!$B$52:$V$52, 0))</f>
        <v>27.491580000000006</v>
      </c>
    </row>
    <row r="56" spans="1:20">
      <c r="A56" t="s">
        <v>69</v>
      </c>
      <c r="B56" t="str">
        <f>A8</f>
        <v>IC_Schofield</v>
      </c>
      <c r="C56" t="s">
        <v>187</v>
      </c>
      <c r="D56" t="s">
        <v>187</v>
      </c>
      <c r="E56">
        <f t="shared" si="33"/>
        <v>48.84</v>
      </c>
      <c r="G56" s="130">
        <v>1</v>
      </c>
      <c r="H56">
        <f>INDEX('PSIP costs'!$B$48:$V$48, MATCH($B56, 'PSIP costs'!$B$52:$V$52, 0))</f>
        <v>48.84</v>
      </c>
    </row>
    <row r="57" spans="1:20">
      <c r="A57" t="s">
        <v>69</v>
      </c>
      <c r="B57" t="str">
        <f>A9</f>
        <v>IC_Barge</v>
      </c>
      <c r="C57" t="s">
        <v>187</v>
      </c>
      <c r="D57" t="s">
        <v>187</v>
      </c>
      <c r="E57">
        <f t="shared" si="33"/>
        <v>1007.1835199999999</v>
      </c>
      <c r="G57" s="130">
        <v>10</v>
      </c>
      <c r="H57">
        <f>INDEX('PSIP costs'!$B$48:$V$48, MATCH($B57, 'PSIP costs'!$B$52:$V$52, 0))</f>
        <v>100.718352</v>
      </c>
    </row>
    <row r="58" spans="1:20">
      <c r="A58" t="s">
        <v>69</v>
      </c>
      <c r="B58" t="str">
        <f>A17</f>
        <v>Battery_Conting</v>
      </c>
      <c r="C58" t="s">
        <v>187</v>
      </c>
      <c r="D58" t="s">
        <v>187</v>
      </c>
      <c r="E58">
        <f t="shared" si="33"/>
        <v>3000</v>
      </c>
      <c r="G58" s="130">
        <v>1</v>
      </c>
      <c r="H58">
        <v>3000</v>
      </c>
    </row>
    <row r="59" spans="1:20">
      <c r="A59" t="s">
        <v>69</v>
      </c>
      <c r="B59" t="str">
        <f>A18</f>
        <v>Battery_Reg</v>
      </c>
      <c r="C59" t="s">
        <v>187</v>
      </c>
      <c r="D59" t="s">
        <v>187</v>
      </c>
      <c r="E59">
        <f t="shared" si="33"/>
        <v>3000</v>
      </c>
      <c r="G59" s="130">
        <v>1</v>
      </c>
      <c r="H59">
        <v>3000</v>
      </c>
    </row>
    <row r="60" spans="1:20">
      <c r="A60" t="s">
        <v>69</v>
      </c>
      <c r="B60" t="str">
        <f>A19</f>
        <v>Battery_4</v>
      </c>
      <c r="C60" t="s">
        <v>187</v>
      </c>
      <c r="D60" t="s">
        <v>187</v>
      </c>
      <c r="E60">
        <f t="shared" si="33"/>
        <v>3000</v>
      </c>
      <c r="G60" s="130">
        <v>1</v>
      </c>
      <c r="H60">
        <v>3000</v>
      </c>
    </row>
    <row r="61" spans="1:20">
      <c r="A61" t="s">
        <v>69</v>
      </c>
      <c r="B61" t="str">
        <f>A20</f>
        <v>Battery_6</v>
      </c>
      <c r="C61" t="s">
        <v>187</v>
      </c>
      <c r="D61" t="s">
        <v>187</v>
      </c>
      <c r="E61">
        <f t="shared" si="33"/>
        <v>3000</v>
      </c>
      <c r="G61" s="130">
        <v>1</v>
      </c>
      <c r="H61">
        <v>3000</v>
      </c>
    </row>
    <row r="62" spans="1:20">
      <c r="A62" t="s">
        <v>69</v>
      </c>
      <c r="B62" t="s">
        <v>223</v>
      </c>
      <c r="C62" t="s">
        <v>187</v>
      </c>
      <c r="D62" t="s">
        <v>187</v>
      </c>
      <c r="E62">
        <f t="shared" si="33"/>
        <v>3000</v>
      </c>
      <c r="G62" s="130">
        <v>1</v>
      </c>
      <c r="H62">
        <v>3000</v>
      </c>
    </row>
    <row r="63" spans="1:20">
      <c r="A63" t="s">
        <v>69</v>
      </c>
      <c r="B63" t="str">
        <f>A10</f>
        <v>Lake_Wilson</v>
      </c>
      <c r="C63" t="s">
        <v>187</v>
      </c>
      <c r="D63" t="s">
        <v>187</v>
      </c>
      <c r="E63">
        <f t="shared" si="33"/>
        <v>150</v>
      </c>
      <c r="G63" s="130">
        <v>1</v>
      </c>
      <c r="H63">
        <v>150</v>
      </c>
    </row>
    <row r="66" spans="1:1">
      <c r="A66" t="s">
        <v>237</v>
      </c>
    </row>
    <row r="67" spans="1:1">
      <c r="A67">
        <v>1000</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DF7C-12A6-6B4E-B283-31D106C747FC}">
  <sheetPr codeName="Sheet8"/>
  <dimension ref="A1:AS119"/>
  <sheetViews>
    <sheetView topLeftCell="A89" workbookViewId="0">
      <selection activeCell="G119" sqref="G119"/>
    </sheetView>
  </sheetViews>
  <sheetFormatPr baseColWidth="10" defaultRowHeight="16"/>
  <sheetData>
    <row r="1" spans="1:45">
      <c r="P1" s="169" t="s">
        <v>229</v>
      </c>
      <c r="Q1" s="169"/>
      <c r="AP1" t="s">
        <v>263</v>
      </c>
    </row>
    <row r="2" spans="1:45">
      <c r="P2" s="167" t="s">
        <v>230</v>
      </c>
      <c r="Q2" s="168" t="s">
        <v>231</v>
      </c>
    </row>
    <row r="3" spans="1:45">
      <c r="A3" t="s">
        <v>0</v>
      </c>
      <c r="B3" t="str">
        <f t="shared" ref="B3:AN3" si="0">B8</f>
        <v>CC_152</v>
      </c>
      <c r="C3" t="str">
        <f t="shared" si="0"/>
        <v>IC_MCBH</v>
      </c>
      <c r="D3" t="str">
        <f t="shared" si="0"/>
        <v>IC_Schofield</v>
      </c>
      <c r="E3" t="str">
        <f t="shared" si="0"/>
        <v>IC_Barge</v>
      </c>
      <c r="F3" t="str">
        <f t="shared" si="0"/>
        <v>Lake_Wilson</v>
      </c>
      <c r="G3" t="str">
        <f t="shared" si="0"/>
        <v>OnshoreWind</v>
      </c>
      <c r="H3" t="str">
        <f t="shared" si="0"/>
        <v>OffshoreWind</v>
      </c>
      <c r="I3" t="str">
        <f t="shared" si="0"/>
        <v>CentralFixedPV</v>
      </c>
      <c r="J3" t="str">
        <f t="shared" si="0"/>
        <v>CentralTrackingPV</v>
      </c>
      <c r="K3" t="str">
        <f t="shared" si="0"/>
        <v>FlatDistPV</v>
      </c>
      <c r="L3" t="str">
        <f t="shared" si="0"/>
        <v>SlopedDistPV</v>
      </c>
      <c r="M3" t="str">
        <f t="shared" si="0"/>
        <v>Battery_Conting</v>
      </c>
      <c r="N3" t="str">
        <f t="shared" si="0"/>
        <v>Battery_Reg</v>
      </c>
      <c r="O3" t="str">
        <f t="shared" si="0"/>
        <v>Battery_4</v>
      </c>
      <c r="P3" t="str">
        <f t="shared" si="0"/>
        <v>Battery_6</v>
      </c>
      <c r="Q3" t="str">
        <f t="shared" si="0"/>
        <v>CentralTrackingPV</v>
      </c>
      <c r="R3" t="str">
        <f t="shared" si="0"/>
        <v>CentralTrackingPV</v>
      </c>
      <c r="S3" t="str">
        <f t="shared" si="0"/>
        <v>CentralTrackingPV</v>
      </c>
      <c r="T3" t="str">
        <f t="shared" si="0"/>
        <v>FlatDistPV</v>
      </c>
      <c r="U3" t="str">
        <f t="shared" si="0"/>
        <v>FlatDistPV</v>
      </c>
      <c r="V3" t="str">
        <f t="shared" si="0"/>
        <v>FlatDistPV</v>
      </c>
      <c r="W3" t="str">
        <f t="shared" si="0"/>
        <v>SlopedDistPV</v>
      </c>
      <c r="X3" t="str">
        <f t="shared" si="0"/>
        <v>SlopedDistPV</v>
      </c>
      <c r="Y3" t="str">
        <f t="shared" si="0"/>
        <v>SlopedDistPV</v>
      </c>
      <c r="Z3" t="str">
        <f t="shared" si="0"/>
        <v>OnshoreWind</v>
      </c>
      <c r="AA3" t="str">
        <f t="shared" si="0"/>
        <v>OnshoreWind</v>
      </c>
      <c r="AB3" t="str">
        <f t="shared" si="0"/>
        <v>OnshoreWind</v>
      </c>
      <c r="AC3" t="str">
        <f t="shared" si="0"/>
        <v>OffshoreWind</v>
      </c>
      <c r="AD3" t="str">
        <f t="shared" si="0"/>
        <v>OffshoreWind</v>
      </c>
      <c r="AE3" t="str">
        <f t="shared" si="0"/>
        <v>OffshoreWind</v>
      </c>
      <c r="AF3" t="str">
        <f t="shared" si="0"/>
        <v>Battery_Bulk</v>
      </c>
      <c r="AG3" t="str">
        <f t="shared" si="0"/>
        <v>Battery_Bulk</v>
      </c>
      <c r="AH3" t="str">
        <f t="shared" si="0"/>
        <v>Battery_Bulk</v>
      </c>
      <c r="AI3" t="str">
        <f t="shared" si="0"/>
        <v>Battery_Conting</v>
      </c>
      <c r="AJ3" t="str">
        <f t="shared" si="0"/>
        <v>Battery_Conting</v>
      </c>
      <c r="AK3" t="str">
        <f t="shared" si="0"/>
        <v>Battery_Conting</v>
      </c>
      <c r="AL3" t="str">
        <f t="shared" si="0"/>
        <v>Battery_Reg</v>
      </c>
      <c r="AM3" t="str">
        <f t="shared" si="0"/>
        <v>Battery_Reg</v>
      </c>
      <c r="AN3" t="str">
        <f t="shared" si="0"/>
        <v>Battery_Reg</v>
      </c>
      <c r="AQ3" t="s">
        <v>242</v>
      </c>
      <c r="AR3" t="s">
        <v>240</v>
      </c>
      <c r="AS3" t="s">
        <v>241</v>
      </c>
    </row>
    <row r="4" spans="1:45">
      <c r="A4" t="s">
        <v>221</v>
      </c>
      <c r="B4" t="str">
        <f>B9</f>
        <v>all</v>
      </c>
      <c r="C4" t="str">
        <f t="shared" ref="C4:AN4" si="1">C9</f>
        <v>all</v>
      </c>
      <c r="D4" t="str">
        <f t="shared" si="1"/>
        <v>all</v>
      </c>
      <c r="E4" t="str">
        <f t="shared" si="1"/>
        <v>all</v>
      </c>
      <c r="F4" t="str">
        <f t="shared" si="1"/>
        <v>all</v>
      </c>
      <c r="G4" t="str">
        <f t="shared" si="1"/>
        <v>PSIP_2016_12</v>
      </c>
      <c r="H4" t="str">
        <f t="shared" si="1"/>
        <v>PSIP_2016_12</v>
      </c>
      <c r="I4" t="str">
        <f t="shared" si="1"/>
        <v>PSIP_2016_12</v>
      </c>
      <c r="J4" t="str">
        <f t="shared" si="1"/>
        <v>PSIP_2016_12</v>
      </c>
      <c r="K4" t="str">
        <f t="shared" si="1"/>
        <v>PSIP_2016_12</v>
      </c>
      <c r="L4" t="str">
        <f t="shared" si="1"/>
        <v>PSIP_2016_12</v>
      </c>
      <c r="M4" t="str">
        <f t="shared" si="1"/>
        <v>PSIP_2016_12</v>
      </c>
      <c r="N4" t="str">
        <f t="shared" si="1"/>
        <v>PSIP_2016_12</v>
      </c>
      <c r="O4" t="str">
        <f t="shared" si="1"/>
        <v>PSIP_2016_12</v>
      </c>
      <c r="P4" t="str">
        <f t="shared" si="1"/>
        <v>PSIP_2016_12</v>
      </c>
      <c r="Q4" t="str">
        <f t="shared" si="1"/>
        <v>ATB_2019_low</v>
      </c>
      <c r="R4" t="str">
        <f t="shared" si="1"/>
        <v>ATB_2019_mid</v>
      </c>
      <c r="S4" t="str">
        <f t="shared" si="1"/>
        <v>ATB_2019_high</v>
      </c>
      <c r="T4" t="str">
        <f t="shared" si="1"/>
        <v>ATB_2019_low</v>
      </c>
      <c r="U4" t="str">
        <f t="shared" si="1"/>
        <v>ATB_2019_mid</v>
      </c>
      <c r="V4" t="str">
        <f t="shared" si="1"/>
        <v>ATB_2019_high</v>
      </c>
      <c r="W4" t="str">
        <f t="shared" si="1"/>
        <v>ATB_2019_low</v>
      </c>
      <c r="X4" t="str">
        <f t="shared" si="1"/>
        <v>ATB_2019_mid</v>
      </c>
      <c r="Y4" t="str">
        <f t="shared" si="1"/>
        <v>ATB_2019_high</v>
      </c>
      <c r="Z4" t="str">
        <f t="shared" si="1"/>
        <v>ATB_2019_low</v>
      </c>
      <c r="AA4" t="str">
        <f t="shared" si="1"/>
        <v>ATB_2019_mid</v>
      </c>
      <c r="AB4" t="str">
        <f t="shared" si="1"/>
        <v>ATB_2019_high</v>
      </c>
      <c r="AC4" t="str">
        <f t="shared" si="1"/>
        <v>ATB_2019_low</v>
      </c>
      <c r="AD4" t="str">
        <f t="shared" si="1"/>
        <v>ATB_2019_mid</v>
      </c>
      <c r="AE4" t="str">
        <f t="shared" si="1"/>
        <v>ATB_2019_high</v>
      </c>
      <c r="AF4" t="str">
        <f t="shared" si="1"/>
        <v>ATB_2019_low</v>
      </c>
      <c r="AG4" t="str">
        <f t="shared" si="1"/>
        <v>ATB_2019_mid</v>
      </c>
      <c r="AH4" t="str">
        <f t="shared" si="1"/>
        <v>ATB_2019_high</v>
      </c>
      <c r="AI4" t="str">
        <f t="shared" si="1"/>
        <v>ATB_2019_low</v>
      </c>
      <c r="AJ4" t="str">
        <f t="shared" si="1"/>
        <v>ATB_2019_mid</v>
      </c>
      <c r="AK4" t="str">
        <f t="shared" si="1"/>
        <v>ATB_2019_high</v>
      </c>
      <c r="AL4" t="str">
        <f t="shared" si="1"/>
        <v>ATB_2019_low</v>
      </c>
      <c r="AM4" t="str">
        <f t="shared" si="1"/>
        <v>ATB_2019_mid</v>
      </c>
      <c r="AN4" t="str">
        <f t="shared" si="1"/>
        <v>ATB_2019_high</v>
      </c>
      <c r="AP4" t="s">
        <v>239</v>
      </c>
      <c r="AQ4">
        <v>3033</v>
      </c>
      <c r="AR4" s="171">
        <f>-PMT(0.06, 50, AQ4)</f>
        <v>192.42652057193618</v>
      </c>
      <c r="AS4" s="171">
        <f>AR4+F44</f>
        <v>192.42652057193618</v>
      </c>
    </row>
    <row r="5" spans="1:45">
      <c r="A5" t="s">
        <v>267</v>
      </c>
      <c r="B5">
        <f>IF(LEFT(B4,3)="ATB", atb_base_year, psip_base_year)</f>
        <v>2016</v>
      </c>
      <c r="C5">
        <f>IF(LEFT(C4,3)="ATB", atb_base_year, psip_base_year)</f>
        <v>2016</v>
      </c>
      <c r="D5">
        <f>IF(LEFT(D4,3)="ATB", atb_base_year, psip_base_year)</f>
        <v>2016</v>
      </c>
      <c r="E5">
        <f>IF(LEFT(E4,3)="ATB", atb_base_year, psip_base_year)</f>
        <v>2016</v>
      </c>
      <c r="F5">
        <f>IF(LEFT(F4,3)="ATB", atb_base_year, psip_base_year)</f>
        <v>2016</v>
      </c>
      <c r="G5">
        <f>IF(LEFT(G4,3)="ATB", atb_base_year, psip_base_year)</f>
        <v>2016</v>
      </c>
      <c r="H5">
        <f>IF(LEFT(H4,3)="ATB", atb_base_year, psip_base_year)</f>
        <v>2016</v>
      </c>
      <c r="I5">
        <f>IF(LEFT(I4,3)="ATB", atb_base_year, psip_base_year)</f>
        <v>2016</v>
      </c>
      <c r="J5">
        <f>IF(LEFT(J4,3)="ATB", atb_base_year, psip_base_year)</f>
        <v>2016</v>
      </c>
      <c r="K5">
        <f>IF(LEFT(K4,3)="ATB", atb_base_year, psip_base_year)</f>
        <v>2016</v>
      </c>
      <c r="L5">
        <f>IF(LEFT(L4,3)="ATB", atb_base_year, psip_base_year)</f>
        <v>2016</v>
      </c>
      <c r="M5">
        <f>IF(LEFT(M4,3)="ATB", atb_base_year, psip_base_year)</f>
        <v>2016</v>
      </c>
      <c r="N5">
        <f>IF(LEFT(N4,3)="ATB", atb_base_year, psip_base_year)</f>
        <v>2016</v>
      </c>
      <c r="O5">
        <f>IF(LEFT(O4,3)="ATB", atb_base_year, psip_base_year)</f>
        <v>2016</v>
      </c>
      <c r="P5">
        <f>IF(LEFT(P4,3)="ATB", atb_base_year, psip_base_year)</f>
        <v>2016</v>
      </c>
      <c r="Q5">
        <f>IF(LEFT(Q4,3)="ATB", atb_base_year, psip_base_year)</f>
        <v>2017</v>
      </c>
      <c r="R5">
        <f>IF(LEFT(R4,3)="ATB", atb_base_year, psip_base_year)</f>
        <v>2017</v>
      </c>
      <c r="S5">
        <f>IF(LEFT(S4,3)="ATB", atb_base_year, psip_base_year)</f>
        <v>2017</v>
      </c>
      <c r="T5">
        <f>IF(LEFT(T4,3)="ATB", atb_base_year, psip_base_year)</f>
        <v>2017</v>
      </c>
      <c r="U5">
        <f>IF(LEFT(U4,3)="ATB", atb_base_year, psip_base_year)</f>
        <v>2017</v>
      </c>
      <c r="V5">
        <f>IF(LEFT(V4,3)="ATB", atb_base_year, psip_base_year)</f>
        <v>2017</v>
      </c>
      <c r="W5">
        <f>IF(LEFT(W4,3)="ATB", atb_base_year, psip_base_year)</f>
        <v>2017</v>
      </c>
      <c r="X5">
        <f>IF(LEFT(X4,3)="ATB", atb_base_year, psip_base_year)</f>
        <v>2017</v>
      </c>
      <c r="Y5">
        <f>IF(LEFT(Y4,3)="ATB", atb_base_year, psip_base_year)</f>
        <v>2017</v>
      </c>
      <c r="Z5">
        <f>IF(LEFT(Z4,3)="ATB", atb_base_year, psip_base_year)</f>
        <v>2017</v>
      </c>
      <c r="AA5">
        <f>IF(LEFT(AA4,3)="ATB", atb_base_year, psip_base_year)</f>
        <v>2017</v>
      </c>
      <c r="AB5">
        <f>IF(LEFT(AB4,3)="ATB", atb_base_year, psip_base_year)</f>
        <v>2017</v>
      </c>
      <c r="AC5">
        <f>IF(LEFT(AC4,3)="ATB", atb_base_year, psip_base_year)</f>
        <v>2017</v>
      </c>
      <c r="AD5">
        <f>IF(LEFT(AD4,3)="ATB", atb_base_year, psip_base_year)</f>
        <v>2017</v>
      </c>
      <c r="AE5">
        <f>IF(LEFT(AE4,3)="ATB", atb_base_year, psip_base_year)</f>
        <v>2017</v>
      </c>
      <c r="AF5">
        <f>IF(LEFT(AF4,3)="ATB", atb_base_year, psip_base_year)</f>
        <v>2017</v>
      </c>
      <c r="AG5">
        <f>IF(LEFT(AG4,3)="ATB", atb_base_year, psip_base_year)</f>
        <v>2017</v>
      </c>
      <c r="AH5">
        <f>IF(LEFT(AH4,3)="ATB", atb_base_year, psip_base_year)</f>
        <v>2017</v>
      </c>
      <c r="AI5">
        <f>IF(LEFT(AI4,3)="ATB", atb_base_year, psip_base_year)</f>
        <v>2017</v>
      </c>
      <c r="AJ5">
        <f>IF(LEFT(AJ4,3)="ATB", atb_base_year, psip_base_year)</f>
        <v>2017</v>
      </c>
      <c r="AK5">
        <f>IF(LEFT(AK4,3)="ATB", atb_base_year, psip_base_year)</f>
        <v>2017</v>
      </c>
      <c r="AL5">
        <f>IF(LEFT(AL4,3)="ATB", atb_base_year, psip_base_year)</f>
        <v>2017</v>
      </c>
      <c r="AM5">
        <f>IF(LEFT(AM4,3)="ATB", atb_base_year, psip_base_year)</f>
        <v>2017</v>
      </c>
      <c r="AN5">
        <f>IF(LEFT(AN4,3)="ATB", atb_base_year, psip_base_year)</f>
        <v>2017</v>
      </c>
      <c r="AR5" s="171"/>
      <c r="AS5" s="171"/>
    </row>
    <row r="6" spans="1:45">
      <c r="AR6" s="171"/>
      <c r="AS6" s="171"/>
    </row>
    <row r="7" spans="1:45">
      <c r="A7" t="s">
        <v>266</v>
      </c>
      <c r="P7" s="167" t="s">
        <v>230</v>
      </c>
      <c r="Q7" s="168" t="s">
        <v>231</v>
      </c>
      <c r="AR7" s="171"/>
      <c r="AS7" s="171"/>
    </row>
    <row r="8" spans="1:45">
      <c r="A8" t="s">
        <v>0</v>
      </c>
      <c r="B8" t="str">
        <f>INDEX(info!$A$6:$A$44, COLUMNS($B8:B8))</f>
        <v>CC_152</v>
      </c>
      <c r="C8" t="str">
        <f>INDEX(info!$A$6:$A$44, COLUMNS($B8:C8))</f>
        <v>IC_MCBH</v>
      </c>
      <c r="D8" t="str">
        <f>INDEX(info!$A$6:$A$44, COLUMNS($B8:D8))</f>
        <v>IC_Schofield</v>
      </c>
      <c r="E8" t="str">
        <f>INDEX(info!$A$6:$A$44, COLUMNS($B8:E8))</f>
        <v>IC_Barge</v>
      </c>
      <c r="F8" t="str">
        <f>INDEX(info!$A$6:$A$44, COLUMNS($B8:F8))</f>
        <v>Lake_Wilson</v>
      </c>
      <c r="G8" t="str">
        <f>INDEX(info!$A$6:$A$44, COLUMNS($B8:G8))</f>
        <v>OnshoreWind</v>
      </c>
      <c r="H8" t="str">
        <f>INDEX(info!$A$6:$A$44, COLUMNS($B8:H8))</f>
        <v>OffshoreWind</v>
      </c>
      <c r="I8" t="str">
        <f>INDEX(info!$A$6:$A$44, COLUMNS($B8:I8))</f>
        <v>CentralFixedPV</v>
      </c>
      <c r="J8" t="str">
        <f>INDEX(info!$A$6:$A$44, COLUMNS($B8:J8))</f>
        <v>CentralTrackingPV</v>
      </c>
      <c r="K8" t="str">
        <f>INDEX(info!$A$6:$A$44, COLUMNS($B8:K8))</f>
        <v>FlatDistPV</v>
      </c>
      <c r="L8" t="str">
        <f>INDEX(info!$A$6:$A$44, COLUMNS($B8:L8))</f>
        <v>SlopedDistPV</v>
      </c>
      <c r="M8" t="str">
        <f>INDEX(info!$A$6:$A$44, COLUMNS($B8:M8))</f>
        <v>Battery_Conting</v>
      </c>
      <c r="N8" t="str">
        <f>INDEX(info!$A$6:$A$44, COLUMNS($B8:N8))</f>
        <v>Battery_Reg</v>
      </c>
      <c r="O8" t="str">
        <f>INDEX(info!$A$6:$A$44, COLUMNS($B8:O8))</f>
        <v>Battery_4</v>
      </c>
      <c r="P8" t="str">
        <f>INDEX(info!$A$6:$A$44, COLUMNS($B8:P8))</f>
        <v>Battery_6</v>
      </c>
      <c r="Q8" t="str">
        <f t="array" ref="Q8:AN43">TRANSPOSE(ATB!B114:AK137)</f>
        <v>CentralTrackingPV</v>
      </c>
      <c r="R8" t="str">
        <v>CentralTrackingPV</v>
      </c>
      <c r="S8" t="str">
        <v>CentralTrackingPV</v>
      </c>
      <c r="T8" t="str">
        <v>FlatDistPV</v>
      </c>
      <c r="U8" t="str">
        <v>FlatDistPV</v>
      </c>
      <c r="V8" t="str">
        <v>FlatDistPV</v>
      </c>
      <c r="W8" t="str">
        <v>SlopedDistPV</v>
      </c>
      <c r="X8" t="str">
        <v>SlopedDistPV</v>
      </c>
      <c r="Y8" t="str">
        <v>SlopedDistPV</v>
      </c>
      <c r="Z8" t="str">
        <v>OnshoreWind</v>
      </c>
      <c r="AA8" t="str">
        <v>OnshoreWind</v>
      </c>
      <c r="AB8" t="str">
        <v>OnshoreWind</v>
      </c>
      <c r="AC8" t="str">
        <v>OffshoreWind</v>
      </c>
      <c r="AD8" t="str">
        <v>OffshoreWind</v>
      </c>
      <c r="AE8" t="str">
        <v>OffshoreWind</v>
      </c>
      <c r="AF8" t="str">
        <v>Battery_Bulk</v>
      </c>
      <c r="AG8" t="str">
        <v>Battery_Bulk</v>
      </c>
      <c r="AH8" t="str">
        <v>Battery_Bulk</v>
      </c>
      <c r="AI8" t="str">
        <v>Battery_Conting</v>
      </c>
      <c r="AJ8" t="str">
        <v>Battery_Conting</v>
      </c>
      <c r="AK8" t="str">
        <v>Battery_Conting</v>
      </c>
      <c r="AL8" t="str">
        <v>Battery_Reg</v>
      </c>
      <c r="AM8" t="str">
        <v>Battery_Reg</v>
      </c>
      <c r="AN8" t="str">
        <v>Battery_Reg</v>
      </c>
    </row>
    <row r="9" spans="1:45">
      <c r="A9" t="s">
        <v>221</v>
      </c>
      <c r="B9" t="str">
        <f>INDEX(info!$B$6:$B$44, COLUMNS($B9:B9))</f>
        <v>all</v>
      </c>
      <c r="C9" t="str">
        <f>INDEX(info!$B$6:$B$44, COLUMNS($B9:C9))</f>
        <v>all</v>
      </c>
      <c r="D9" t="str">
        <f>INDEX(info!$B$6:$B$44, COLUMNS($B9:D9))</f>
        <v>all</v>
      </c>
      <c r="E9" t="str">
        <f>INDEX(info!$B$6:$B$44, COLUMNS($B9:E9))</f>
        <v>all</v>
      </c>
      <c r="F9" t="str">
        <f>INDEX(info!$B$6:$B$44, COLUMNS($B9:F9))</f>
        <v>all</v>
      </c>
      <c r="G9" t="str">
        <f>INDEX(info!$B$6:$B$44, COLUMNS($B9:G9))</f>
        <v>PSIP_2016_12</v>
      </c>
      <c r="H9" t="str">
        <f>INDEX(info!$B$6:$B$44, COLUMNS($B9:H9))</f>
        <v>PSIP_2016_12</v>
      </c>
      <c r="I9" t="str">
        <f>INDEX(info!$B$6:$B$44, COLUMNS($B9:I9))</f>
        <v>PSIP_2016_12</v>
      </c>
      <c r="J9" t="str">
        <f>INDEX(info!$B$6:$B$44, COLUMNS($B9:J9))</f>
        <v>PSIP_2016_12</v>
      </c>
      <c r="K9" t="str">
        <f>INDEX(info!$B$6:$B$44, COLUMNS($B9:K9))</f>
        <v>PSIP_2016_12</v>
      </c>
      <c r="L9" t="str">
        <f>INDEX(info!$B$6:$B$44, COLUMNS($B9:L9))</f>
        <v>PSIP_2016_12</v>
      </c>
      <c r="M9" t="str">
        <f>INDEX(info!$B$6:$B$44, COLUMNS($B9:M9))</f>
        <v>PSIP_2016_12</v>
      </c>
      <c r="N9" t="str">
        <f>INDEX(info!$B$6:$B$44, COLUMNS($B9:N9))</f>
        <v>PSIP_2016_12</v>
      </c>
      <c r="O9" t="str">
        <f>INDEX(info!$B$6:$B$44, COLUMNS($B9:O9))</f>
        <v>PSIP_2016_12</v>
      </c>
      <c r="P9" t="str">
        <f>INDEX(info!$B$6:$B$44, COLUMNS($B9:P9))</f>
        <v>PSIP_2016_12</v>
      </c>
      <c r="Q9" t="str">
        <v>ATB_2019_low</v>
      </c>
      <c r="R9" t="str">
        <v>ATB_2019_mid</v>
      </c>
      <c r="S9" t="str">
        <v>ATB_2019_high</v>
      </c>
      <c r="T9" t="str">
        <v>ATB_2019_low</v>
      </c>
      <c r="U9" t="str">
        <v>ATB_2019_mid</v>
      </c>
      <c r="V9" t="str">
        <v>ATB_2019_high</v>
      </c>
      <c r="W9" t="str">
        <v>ATB_2019_low</v>
      </c>
      <c r="X9" t="str">
        <v>ATB_2019_mid</v>
      </c>
      <c r="Y9" t="str">
        <v>ATB_2019_high</v>
      </c>
      <c r="Z9" t="str">
        <v>ATB_2019_low</v>
      </c>
      <c r="AA9" t="str">
        <v>ATB_2019_mid</v>
      </c>
      <c r="AB9" t="str">
        <v>ATB_2019_high</v>
      </c>
      <c r="AC9" t="str">
        <v>ATB_2019_low</v>
      </c>
      <c r="AD9" t="str">
        <v>ATB_2019_mid</v>
      </c>
      <c r="AE9" t="str">
        <v>ATB_2019_high</v>
      </c>
      <c r="AF9" t="str">
        <v>ATB_2019_low</v>
      </c>
      <c r="AG9" t="str">
        <v>ATB_2019_mid</v>
      </c>
      <c r="AH9" t="str">
        <v>ATB_2019_high</v>
      </c>
      <c r="AI9" t="str">
        <v>ATB_2019_low</v>
      </c>
      <c r="AJ9" t="str">
        <v>ATB_2019_mid</v>
      </c>
      <c r="AK9" t="str">
        <v>ATB_2019_high</v>
      </c>
      <c r="AL9" t="str">
        <v>ATB_2019_low</v>
      </c>
      <c r="AM9" t="str">
        <v>ATB_2019_mid</v>
      </c>
      <c r="AN9" t="str">
        <v>ATB_2019_high</v>
      </c>
      <c r="AP9" t="s">
        <v>133</v>
      </c>
      <c r="AQ9" t="s">
        <v>243</v>
      </c>
    </row>
    <row r="10" spans="1:45">
      <c r="A10">
        <f t="array" ref="A10:A43">TRANSPOSE(ATB!D113:AK113)</f>
        <v>2017</v>
      </c>
      <c r="B10">
        <f>INDEX('PSIP costs'!$B$15:$V$44,MATCH('annual costs'!$A10,'PSIP costs'!$A$15:$A$44,0),MATCH('annual costs'!B$8,'PSIP costs'!$B$7:$V$7,0))/(1+inflation_rate)^($A10-B$5)</f>
        <v>1653.2416502946955</v>
      </c>
      <c r="C10">
        <f>INDEX('PSIP costs'!$B$15:$V$44,MATCH('annual costs'!$A10,'PSIP costs'!$A$15:$A$44,0),MATCH('annual costs'!C$8,'PSIP costs'!$B$7:$V$7,0))/(1+inflation_rate)^($A10-C$5)</f>
        <v>3162.0825147347741</v>
      </c>
      <c r="D10">
        <f>INDEX('PSIP costs'!$B$15:$V$44,MATCH('annual costs'!$A10,'PSIP costs'!$A$15:$A$44,0),MATCH('annual costs'!D$8,'PSIP costs'!$B$7:$V$7,0))/(1+inflation_rate)^($A10-D$5)</f>
        <v>2481.3359528487231</v>
      </c>
      <c r="E10">
        <f>INDEX('PSIP costs'!$B$15:$V$44,MATCH('annual costs'!$A10,'PSIP costs'!$A$15:$A$44,0),MATCH('annual costs'!E$8,'PSIP costs'!$B$7:$V$7,0))/(1+inflation_rate)^($A10-E$5)</f>
        <v>1323.1827111984283</v>
      </c>
      <c r="F10">
        <f>INDEX('PSIP costs'!$B$15:$V$44,MATCH('annual costs'!$A10,'PSIP costs'!$A$15:$A$44,0),MATCH('annual costs'!F$8,'PSIP costs'!$B$7:$V$7,0))/(1+inflation_rate)^($A10-F$5)</f>
        <v>2800</v>
      </c>
      <c r="G10">
        <f>INDEX('PSIP costs'!$B$15:$V$44,MATCH('annual costs'!$A10,'PSIP costs'!$A$15:$A$44,0),MATCH('annual costs'!G$8,'PSIP costs'!$B$7:$V$7,0))/(1+inflation_rate)^($A10-G$5)</f>
        <v>2459.329394247181</v>
      </c>
      <c r="H10">
        <f>INDEX('PSIP costs'!$B$15:$V$44,MATCH('annual costs'!$A10,'PSIP costs'!$A$15:$A$44,0),MATCH('annual costs'!H$8,'PSIP costs'!$B$7:$V$7,0))/(1+inflation_rate)^($A10-H$5)</f>
        <v>6205.5984990667876</v>
      </c>
      <c r="I10">
        <f>INDEX('PSIP costs'!$B$15:$V$44,MATCH('annual costs'!$A10,'PSIP costs'!$A$15:$A$44,0),MATCH('annual costs'!I$8,'PSIP costs'!$B$7:$V$7,0))/(1+inflation_rate)^($A10-I$5)</f>
        <v>2580.1783339308922</v>
      </c>
      <c r="J10">
        <f>INDEX('PSIP costs'!$B$15:$V$44,MATCH('annual costs'!$A10,'PSIP costs'!$A$15:$A$44,0),MATCH('annual costs'!J$8,'PSIP costs'!$B$7:$V$7,0))/(1+inflation_rate)^($A10-J$5)</f>
        <v>2856.2574156614974</v>
      </c>
      <c r="K10">
        <f>INDEX('PSIP costs'!$B$15:$V$44,MATCH('annual costs'!$A10,'PSIP costs'!$A$15:$A$44,0),MATCH('annual costs'!K$8,'PSIP costs'!$B$7:$V$7,0))/(1+inflation_rate)^($A10-K$5)</f>
        <v>3650.294695481336</v>
      </c>
      <c r="L10">
        <f>INDEX('PSIP costs'!$B$15:$V$44,MATCH('annual costs'!$A10,'PSIP costs'!$A$15:$A$44,0),MATCH('annual costs'!L$8,'PSIP costs'!$B$7:$V$7,0))/(1+inflation_rate)^($A10-L$5)</f>
        <v>3650.294695481336</v>
      </c>
      <c r="M10">
        <f>INDEX('PSIP costs'!$B$15:$V$44,MATCH('annual costs'!$A10,'PSIP costs'!$A$15:$A$44,0),MATCH('annual costs'!M$8,'PSIP costs'!$B$7:$V$7,0))/(1+inflation_rate)^($A10-M$5)</f>
        <v>679.76424361493127</v>
      </c>
      <c r="N10">
        <f>INDEX('PSIP costs'!$B$15:$V$44,MATCH('annual costs'!$A10,'PSIP costs'!$A$15:$A$44,0),MATCH('annual costs'!N$8,'PSIP costs'!$B$7:$V$7,0))/(1+inflation_rate)^($A10-N$5)</f>
        <v>981.33595284872297</v>
      </c>
      <c r="O10">
        <f>INDEX('PSIP costs'!$B$15:$V$44,MATCH('annual costs'!$A10,'PSIP costs'!$A$15:$A$44,0),MATCH('annual costs'!O$8,'PSIP costs'!$B$7:$V$7,0))/(1+inflation_rate)^($A10-O$5)</f>
        <v>2414.5383104125735</v>
      </c>
      <c r="P10">
        <f>INDEX('PSIP costs'!$B$15:$V$44,MATCH('annual costs'!$A10,'PSIP costs'!$A$15:$A$44,0),MATCH('annual costs'!P$8,'PSIP costs'!$B$7:$V$7,0))/(1+inflation_rate)^($A10-P$5)</f>
        <v>2907.6620825147347</v>
      </c>
      <c r="Q10">
        <v>1821.597535388112</v>
      </c>
      <c r="R10">
        <v>1821.597535388112</v>
      </c>
      <c r="S10">
        <v>1821.597535388112</v>
      </c>
      <c r="T10">
        <v>3008.340366390355</v>
      </c>
      <c r="U10">
        <v>3008.340366390355</v>
      </c>
      <c r="V10">
        <v>3008.340366390355</v>
      </c>
      <c r="W10">
        <v>4486.971098622098</v>
      </c>
      <c r="X10">
        <v>4486.971098622098</v>
      </c>
      <c r="Y10">
        <v>4486.971098622098</v>
      </c>
      <c r="Z10">
        <v>2173.6466103506596</v>
      </c>
      <c r="AA10">
        <v>2173.6466103506596</v>
      </c>
      <c r="AB10">
        <v>2173.6466103506596</v>
      </c>
      <c r="AC10">
        <v>7468.2397517249874</v>
      </c>
      <c r="AD10">
        <v>7468.2397517249874</v>
      </c>
      <c r="AE10">
        <v>7468.2397517249874</v>
      </c>
      <c r="AF10">
        <v>855</v>
      </c>
      <c r="AG10">
        <v>855</v>
      </c>
      <c r="AH10">
        <v>855</v>
      </c>
      <c r="AI10">
        <v>985.625</v>
      </c>
      <c r="AJ10">
        <v>985.625</v>
      </c>
      <c r="AK10">
        <v>985.625</v>
      </c>
      <c r="AL10">
        <v>1116.25</v>
      </c>
      <c r="AM10">
        <v>1116.25</v>
      </c>
      <c r="AN10">
        <v>1116.25</v>
      </c>
      <c r="AP10">
        <f>A10</f>
        <v>2017</v>
      </c>
      <c r="AQ10">
        <f>AG10+9*G86</f>
        <v>3206.25</v>
      </c>
      <c r="AR10" s="171">
        <f>-PMT(0.06, 15, AQ10)</f>
        <v>330.12436193172135</v>
      </c>
      <c r="AS10" s="171">
        <f>AR10+AG48</f>
        <v>367.23373693172135</v>
      </c>
    </row>
    <row r="11" spans="1:45">
      <c r="A11">
        <v>2018</v>
      </c>
      <c r="B11">
        <f>INDEX('PSIP costs'!$B$15:$V$44,MATCH('annual costs'!$A11,'PSIP costs'!$A$15:$A$44,0),MATCH('annual costs'!B$8,'PSIP costs'!$B$7:$V$7,0))/(1+inflation_rate)^($A11-B$5)</f>
        <v>1637.5187682616634</v>
      </c>
      <c r="C11">
        <f>INDEX('PSIP costs'!$B$15:$V$44,MATCH('annual costs'!$A11,'PSIP costs'!$A$15:$A$44,0),MATCH('annual costs'!C$8,'PSIP costs'!$B$7:$V$7,0))/(1+inflation_rate)^($A11-C$5)</f>
        <v>3124.5054635422898</v>
      </c>
      <c r="D11">
        <f>INDEX('PSIP costs'!$B$15:$V$44,MATCH('annual costs'!$A11,'PSIP costs'!$A$15:$A$44,0),MATCH('annual costs'!D$8,'PSIP costs'!$B$7:$V$7,0))/(1+inflation_rate)^($A11-D$5)</f>
        <v>2451.9358810565036</v>
      </c>
      <c r="E11">
        <f>INDEX('PSIP costs'!$B$15:$V$44,MATCH('annual costs'!$A11,'PSIP costs'!$A$15:$A$44,0),MATCH('annual costs'!E$8,'PSIP costs'!$B$7:$V$7,0))/(1+inflation_rate)^($A11-E$5)</f>
        <v>1322.9453336987274</v>
      </c>
      <c r="F11">
        <f>INDEX('PSIP costs'!$B$15:$V$44,MATCH('annual costs'!$A11,'PSIP costs'!$A$15:$A$44,0),MATCH('annual costs'!F$8,'PSIP costs'!$B$7:$V$7,0))/(1+inflation_rate)^($A11-F$5)</f>
        <v>2800</v>
      </c>
      <c r="G11">
        <f>INDEX('PSIP costs'!$B$15:$V$44,MATCH('annual costs'!$A11,'PSIP costs'!$A$15:$A$44,0),MATCH('annual costs'!G$8,'PSIP costs'!$B$7:$V$7,0))/(1+inflation_rate)^($A11-G$5)</f>
        <v>2357.0724292288683</v>
      </c>
      <c r="H11">
        <f>INDEX('PSIP costs'!$B$15:$V$44,MATCH('annual costs'!$A11,'PSIP costs'!$A$15:$A$44,0),MATCH('annual costs'!H$8,'PSIP costs'!$B$7:$V$7,0))/(1+inflation_rate)^($A11-H$5)</f>
        <v>6009.0653235160717</v>
      </c>
      <c r="I11">
        <f>INDEX('PSIP costs'!$B$15:$V$44,MATCH('annual costs'!$A11,'PSIP costs'!$A$15:$A$44,0),MATCH('annual costs'!I$8,'PSIP costs'!$B$7:$V$7,0))/(1+inflation_rate)^($A11-I$5)</f>
        <v>2458.1608372328433</v>
      </c>
      <c r="J11">
        <f>INDEX('PSIP costs'!$B$15:$V$44,MATCH('annual costs'!$A11,'PSIP costs'!$A$15:$A$44,0),MATCH('annual costs'!J$8,'PSIP costs'!$B$7:$V$7,0))/(1+inflation_rate)^($A11-J$5)</f>
        <v>2721.1840468167575</v>
      </c>
      <c r="K11">
        <f>INDEX('PSIP costs'!$B$15:$V$44,MATCH('annual costs'!$A11,'PSIP costs'!$A$15:$A$44,0),MATCH('annual costs'!K$8,'PSIP costs'!$B$7:$V$7,0))/(1+inflation_rate)^($A11-K$5)</f>
        <v>3447.7634407772084</v>
      </c>
      <c r="L11">
        <f>INDEX('PSIP costs'!$B$15:$V$44,MATCH('annual costs'!$A11,'PSIP costs'!$A$15:$A$44,0),MATCH('annual costs'!L$8,'PSIP costs'!$B$7:$V$7,0))/(1+inflation_rate)^($A11-L$5)</f>
        <v>3447.7634407772084</v>
      </c>
      <c r="M11">
        <f>INDEX('PSIP costs'!$B$15:$V$44,MATCH('annual costs'!$A11,'PSIP costs'!$A$15:$A$44,0),MATCH('annual costs'!M$8,'PSIP costs'!$B$7:$V$7,0))/(1+inflation_rate)^($A11-M$5)</f>
        <v>608.88293622457843</v>
      </c>
      <c r="N11">
        <f>INDEX('PSIP costs'!$B$15:$V$44,MATCH('annual costs'!$A11,'PSIP costs'!$A$15:$A$44,0),MATCH('annual costs'!N$8,'PSIP costs'!$B$7:$V$7,0))/(1+inflation_rate)^($A11-N$5)</f>
        <v>881.96355579915155</v>
      </c>
      <c r="O11">
        <f>INDEX('PSIP costs'!$B$15:$V$44,MATCH('annual costs'!$A11,'PSIP costs'!$A$15:$A$44,0),MATCH('annual costs'!O$8,'PSIP costs'!$B$7:$V$7,0))/(1+inflation_rate)^($A11-O$5)</f>
        <v>2181.7501090392579</v>
      </c>
      <c r="P11">
        <f>INDEX('PSIP costs'!$B$15:$V$44,MATCH('annual costs'!$A11,'PSIP costs'!$A$15:$A$44,0),MATCH('annual costs'!P$8,'PSIP costs'!$B$7:$V$7,0))/(1+inflation_rate)^($A11-P$5)</f>
        <v>2627.5566328677132</v>
      </c>
      <c r="Q11">
        <v>1828.1984411101232</v>
      </c>
      <c r="R11">
        <v>1828.1984411101232</v>
      </c>
      <c r="S11">
        <v>1828.1984411101232</v>
      </c>
      <c r="T11">
        <v>2932.2223125199021</v>
      </c>
      <c r="U11">
        <v>2932.2223125199021</v>
      </c>
      <c r="V11">
        <v>2932.2223125199021</v>
      </c>
      <c r="W11">
        <v>4276.4716525458925</v>
      </c>
      <c r="X11">
        <v>4276.4716525458925</v>
      </c>
      <c r="Y11">
        <v>4276.4716525458925</v>
      </c>
      <c r="Z11">
        <v>2123.2201322106566</v>
      </c>
      <c r="AA11">
        <v>2136.490258036973</v>
      </c>
      <c r="AB11">
        <v>2173.6466103506596</v>
      </c>
      <c r="AC11">
        <v>5759.9916582833976</v>
      </c>
      <c r="AD11">
        <v>7199.9895728542479</v>
      </c>
      <c r="AE11">
        <v>7468.2397517249874</v>
      </c>
      <c r="AF11">
        <v>855</v>
      </c>
      <c r="AG11">
        <v>855</v>
      </c>
      <c r="AH11">
        <v>855</v>
      </c>
      <c r="AI11">
        <v>985.625</v>
      </c>
      <c r="AJ11">
        <v>985.625</v>
      </c>
      <c r="AK11">
        <v>985.625</v>
      </c>
      <c r="AL11">
        <v>1116.25</v>
      </c>
      <c r="AM11">
        <v>1116.25</v>
      </c>
      <c r="AN11">
        <v>1116.25</v>
      </c>
      <c r="AP11">
        <f t="shared" ref="AP11:AP43" si="2">A11</f>
        <v>2018</v>
      </c>
      <c r="AQ11">
        <f>AG11+9*G87</f>
        <v>3206.25</v>
      </c>
      <c r="AR11" s="171">
        <f t="shared" ref="AR11:AR43" si="3">-PMT(0.06, 15, AQ11)</f>
        <v>330.12436193172135</v>
      </c>
      <c r="AS11" s="171">
        <f>AR11+AG49</f>
        <v>367.23373693172135</v>
      </c>
    </row>
    <row r="12" spans="1:45">
      <c r="A12">
        <v>2019</v>
      </c>
      <c r="B12">
        <f>INDEX('PSIP costs'!$B$15:$V$44,MATCH('annual costs'!$A12,'PSIP costs'!$A$15:$A$44,0),MATCH('annual costs'!B$8,'PSIP costs'!$B$7:$V$7,0))/(1+inflation_rate)^($A12-B$5)</f>
        <v>1630.3660113305584</v>
      </c>
      <c r="C12">
        <f>INDEX('PSIP costs'!$B$15:$V$44,MATCH('annual costs'!$A12,'PSIP costs'!$A$15:$A$44,0),MATCH('annual costs'!C$8,'PSIP costs'!$B$7:$V$7,0))/(1+inflation_rate)^($A12-C$5)</f>
        <v>3109.0700681187391</v>
      </c>
      <c r="D12">
        <f>INDEX('PSIP costs'!$B$15:$V$44,MATCH('annual costs'!$A12,'PSIP costs'!$A$15:$A$44,0),MATCH('annual costs'!D$8,'PSIP costs'!$B$7:$V$7,0))/(1+inflation_rate)^($A12-D$5)</f>
        <v>2439.8616937004986</v>
      </c>
      <c r="E12">
        <f>INDEX('PSIP costs'!$B$15:$V$44,MATCH('annual costs'!$A12,'PSIP costs'!$A$15:$A$44,0),MATCH('annual costs'!E$8,'PSIP costs'!$B$7:$V$7,0))/(1+inflation_rate)^($A12-E$5)</f>
        <v>1323.2505533822439</v>
      </c>
      <c r="F12">
        <f>INDEX('PSIP costs'!$B$15:$V$44,MATCH('annual costs'!$A12,'PSIP costs'!$A$15:$A$44,0),MATCH('annual costs'!F$8,'PSIP costs'!$B$7:$V$7,0))/(1+inflation_rate)^($A12-F$5)</f>
        <v>2800</v>
      </c>
      <c r="G12">
        <f>INDEX('PSIP costs'!$B$15:$V$44,MATCH('annual costs'!$A12,'PSIP costs'!$A$15:$A$44,0),MATCH('annual costs'!G$8,'PSIP costs'!$B$7:$V$7,0))/(1+inflation_rate)^($A12-G$5)</f>
        <v>2301.0732740475228</v>
      </c>
      <c r="H12">
        <f>INDEX('PSIP costs'!$B$15:$V$44,MATCH('annual costs'!$A12,'PSIP costs'!$A$15:$A$44,0),MATCH('annual costs'!H$8,'PSIP costs'!$B$7:$V$7,0))/(1+inflation_rate)^($A12-H$5)</f>
        <v>5812.532147965353</v>
      </c>
      <c r="I12">
        <f>INDEX('PSIP costs'!$B$15:$V$44,MATCH('annual costs'!$A12,'PSIP costs'!$A$15:$A$44,0),MATCH('annual costs'!I$8,'PSIP costs'!$B$7:$V$7,0))/(1+inflation_rate)^($A12-I$5)</f>
        <v>2354.1197000309971</v>
      </c>
      <c r="J12">
        <f>INDEX('PSIP costs'!$B$15:$V$44,MATCH('annual costs'!$A12,'PSIP costs'!$A$15:$A$44,0),MATCH('annual costs'!J$8,'PSIP costs'!$B$7:$V$7,0))/(1+inflation_rate)^($A12-J$5)</f>
        <v>2606.0105079343139</v>
      </c>
      <c r="K12">
        <f>INDEX('PSIP costs'!$B$15:$V$44,MATCH('annual costs'!$A12,'PSIP costs'!$A$15:$A$44,0),MATCH('annual costs'!K$8,'PSIP costs'!$B$7:$V$7,0))/(1+inflation_rate)^($A12-K$5)</f>
        <v>3276.8461053312444</v>
      </c>
      <c r="L12">
        <f>INDEX('PSIP costs'!$B$15:$V$44,MATCH('annual costs'!$A12,'PSIP costs'!$A$15:$A$44,0),MATCH('annual costs'!L$8,'PSIP costs'!$B$7:$V$7,0))/(1+inflation_rate)^($A12-L$5)</f>
        <v>3276.8461053312444</v>
      </c>
      <c r="M12">
        <f>INDEX('PSIP costs'!$B$15:$V$44,MATCH('annual costs'!$A12,'PSIP costs'!$A$15:$A$44,0),MATCH('annual costs'!M$8,'PSIP costs'!$B$7:$V$7,0))/(1+inflation_rate)^($A12-M$5)</f>
        <v>550.72247243200843</v>
      </c>
      <c r="N12">
        <f>INDEX('PSIP costs'!$B$15:$V$44,MATCH('annual costs'!$A12,'PSIP costs'!$A$15:$A$44,0),MATCH('annual costs'!N$8,'PSIP costs'!$B$7:$V$7,0))/(1+inflation_rate)^($A12-N$5)</f>
        <v>799.06892299515152</v>
      </c>
      <c r="O12">
        <f>INDEX('PSIP costs'!$B$15:$V$44,MATCH('annual costs'!$A12,'PSIP costs'!$A$15:$A$44,0),MATCH('annual costs'!O$8,'PSIP costs'!$B$7:$V$7,0))/(1+inflation_rate)^($A12-O$5)</f>
        <v>1985.8237172892557</v>
      </c>
      <c r="P12">
        <f>INDEX('PSIP costs'!$B$15:$V$44,MATCH('annual costs'!$A12,'PSIP costs'!$A$15:$A$44,0),MATCH('annual costs'!P$8,'PSIP costs'!$B$7:$V$7,0))/(1+inflation_rate)^($A12-P$5)</f>
        <v>2391.5194456901154</v>
      </c>
      <c r="Q12">
        <v>1577.031895684763</v>
      </c>
      <c r="R12">
        <v>1796.023599914191</v>
      </c>
      <c r="S12">
        <v>1828.1984411101232</v>
      </c>
      <c r="T12">
        <v>2158.9664267448297</v>
      </c>
      <c r="U12">
        <v>2790.4720485697367</v>
      </c>
      <c r="V12">
        <v>2932.2223125199021</v>
      </c>
      <c r="W12">
        <v>3800.6268835499986</v>
      </c>
      <c r="X12">
        <v>4172.0187774265542</v>
      </c>
      <c r="Y12">
        <v>4276.4716525458925</v>
      </c>
      <c r="Z12">
        <v>2072.7936540706537</v>
      </c>
      <c r="AA12">
        <v>2099.333905723287</v>
      </c>
      <c r="AB12">
        <v>2173.6466103506596</v>
      </c>
      <c r="AC12">
        <v>5554.0717800923267</v>
      </c>
      <c r="AD12">
        <v>6942.5897251154083</v>
      </c>
      <c r="AE12">
        <v>7468.2397517249874</v>
      </c>
      <c r="AF12">
        <v>762.10356320833546</v>
      </c>
      <c r="AG12">
        <v>797.31069799941156</v>
      </c>
      <c r="AH12">
        <v>855</v>
      </c>
      <c r="AI12">
        <v>878.5360520318311</v>
      </c>
      <c r="AJ12">
        <v>919.12205463821056</v>
      </c>
      <c r="AK12">
        <v>985.625</v>
      </c>
      <c r="AL12">
        <v>994.96854085532686</v>
      </c>
      <c r="AM12">
        <v>1040.9334112770096</v>
      </c>
      <c r="AN12">
        <v>1116.25</v>
      </c>
      <c r="AP12">
        <f t="shared" si="2"/>
        <v>2019</v>
      </c>
      <c r="AQ12">
        <f>AG12+9*G88</f>
        <v>2989.9151174977933</v>
      </c>
      <c r="AR12" s="171">
        <f t="shared" si="3"/>
        <v>307.84992448934639</v>
      </c>
      <c r="AS12" s="171">
        <f>AR12+AG50</f>
        <v>342.45542353445973</v>
      </c>
    </row>
    <row r="13" spans="1:45">
      <c r="A13">
        <v>2020</v>
      </c>
      <c r="B13">
        <f>INDEX('PSIP costs'!$B$15:$V$44,MATCH('annual costs'!$A13,'PSIP costs'!$A$15:$A$44,0),MATCH('annual costs'!B$8,'PSIP costs'!$B$7:$V$7,0))/(1+inflation_rate)^($A13-B$5)</f>
        <v>1622.0231140276378</v>
      </c>
      <c r="C13">
        <f>INDEX('PSIP costs'!$B$15:$V$44,MATCH('annual costs'!$A13,'PSIP costs'!$A$15:$A$44,0),MATCH('annual costs'!C$8,'PSIP costs'!$B$7:$V$7,0))/(1+inflation_rate)^($A13-C$5)</f>
        <v>3090.4102844189033</v>
      </c>
      <c r="D13">
        <f>INDEX('PSIP costs'!$B$15:$V$44,MATCH('annual costs'!$A13,'PSIP costs'!$A$15:$A$44,0),MATCH('annual costs'!D$8,'PSIP costs'!$B$7:$V$7,0))/(1+inflation_rate)^($A13-D$5)</f>
        <v>2424.6545286612909</v>
      </c>
      <c r="E13">
        <f>INDEX('PSIP costs'!$B$15:$V$44,MATCH('annual costs'!$A13,'PSIP costs'!$A$15:$A$44,0),MATCH('annual costs'!E$8,'PSIP costs'!$B$7:$V$7,0))/(1+inflation_rate)^($A13-E$5)</f>
        <v>1323.1313691350592</v>
      </c>
      <c r="F13">
        <f>INDEX('PSIP costs'!$B$15:$V$44,MATCH('annual costs'!$A13,'PSIP costs'!$A$15:$A$44,0),MATCH('annual costs'!F$8,'PSIP costs'!$B$7:$V$7,0))/(1+inflation_rate)^($A13-F$5)</f>
        <v>2800.0000000000005</v>
      </c>
      <c r="G13">
        <f>INDEX('PSIP costs'!$B$15:$V$44,MATCH('annual costs'!$A13,'PSIP costs'!$A$15:$A$44,0),MATCH('annual costs'!G$8,'PSIP costs'!$B$7:$V$7,0))/(1+inflation_rate)^($A13-G$5)</f>
        <v>2309.4754411518625</v>
      </c>
      <c r="H13">
        <f>INDEX('PSIP costs'!$B$15:$V$44,MATCH('annual costs'!$A13,'PSIP costs'!$A$15:$A$44,0),MATCH('annual costs'!H$8,'PSIP costs'!$B$7:$V$7,0))/(1+inflation_rate)^($A13-H$5)</f>
        <v>5615.9989724146353</v>
      </c>
      <c r="I13">
        <f>INDEX('PSIP costs'!$B$15:$V$44,MATCH('annual costs'!$A13,'PSIP costs'!$A$15:$A$44,0),MATCH('annual costs'!I$8,'PSIP costs'!$B$7:$V$7,0))/(1+inflation_rate)^($A13-I$5)</f>
        <v>2264.087780858099</v>
      </c>
      <c r="J13">
        <f>INDEX('PSIP costs'!$B$15:$V$44,MATCH('annual costs'!$A13,'PSIP costs'!$A$15:$A$44,0),MATCH('annual costs'!J$8,'PSIP costs'!$B$7:$V$7,0))/(1+inflation_rate)^($A13-J$5)</f>
        <v>2506.3451734099153</v>
      </c>
      <c r="K13">
        <f>INDEX('PSIP costs'!$B$15:$V$44,MATCH('annual costs'!$A13,'PSIP costs'!$A$15:$A$44,0),MATCH('annual costs'!K$8,'PSIP costs'!$B$7:$V$7,0))/(1+inflation_rate)^($A13-K$5)</f>
        <v>3128.5864885952142</v>
      </c>
      <c r="L13">
        <f>INDEX('PSIP costs'!$B$15:$V$44,MATCH('annual costs'!$A13,'PSIP costs'!$A$15:$A$44,0),MATCH('annual costs'!L$8,'PSIP costs'!$B$7:$V$7,0))/(1+inflation_rate)^($A13-L$5)</f>
        <v>3128.5864885952142</v>
      </c>
      <c r="M13">
        <f>INDEX('PSIP costs'!$B$15:$V$44,MATCH('annual costs'!$A13,'PSIP costs'!$A$15:$A$44,0),MATCH('annual costs'!M$8,'PSIP costs'!$B$7:$V$7,0))/(1+inflation_rate)^($A13-M$5)</f>
        <v>501.87741587881561</v>
      </c>
      <c r="N13">
        <f>INDEX('PSIP costs'!$B$15:$V$44,MATCH('annual costs'!$A13,'PSIP costs'!$A$15:$A$44,0),MATCH('annual costs'!N$8,'PSIP costs'!$B$7:$V$7,0))/(1+inflation_rate)^($A13-N$5)</f>
        <v>728.14126014329088</v>
      </c>
      <c r="O13">
        <f>INDEX('PSIP costs'!$B$15:$V$44,MATCH('annual costs'!$A13,'PSIP costs'!$A$15:$A$44,0),MATCH('annual costs'!O$8,'PSIP costs'!$B$7:$V$7,0))/(1+inflation_rate)^($A13-O$5)</f>
        <v>1813.8352618403205</v>
      </c>
      <c r="P13">
        <f>INDEX('PSIP costs'!$B$15:$V$44,MATCH('annual costs'!$A13,'PSIP costs'!$A$15:$A$44,0),MATCH('annual costs'!P$8,'PSIP costs'!$B$7:$V$7,0))/(1+inflation_rate)^($A13-P$5)</f>
        <v>2184.4237804298727</v>
      </c>
      <c r="Q13">
        <v>1479.6514108598462</v>
      </c>
      <c r="R13">
        <v>1762.2555370976277</v>
      </c>
      <c r="S13">
        <v>1828.1984411101232</v>
      </c>
      <c r="T13">
        <v>2021.6088774450891</v>
      </c>
      <c r="U13">
        <v>2629.0446474725395</v>
      </c>
      <c r="V13">
        <v>2932.2223125199021</v>
      </c>
      <c r="W13">
        <v>3591.5924049547484</v>
      </c>
      <c r="X13">
        <v>4067.5659023072167</v>
      </c>
      <c r="Y13">
        <v>4276.4716525458925</v>
      </c>
      <c r="Z13">
        <v>2022.3671759306503</v>
      </c>
      <c r="AA13">
        <v>2062.1775534096005</v>
      </c>
      <c r="AB13">
        <v>2173.6466103506596</v>
      </c>
      <c r="AC13">
        <v>5356.4732205891296</v>
      </c>
      <c r="AD13">
        <v>6695.5915257364122</v>
      </c>
      <c r="AE13">
        <v>7468.2397517249874</v>
      </c>
      <c r="AF13">
        <v>669.20712641667069</v>
      </c>
      <c r="AG13">
        <v>739.62139599882312</v>
      </c>
      <c r="AH13">
        <v>855</v>
      </c>
      <c r="AI13">
        <v>771.44710406366198</v>
      </c>
      <c r="AJ13">
        <v>852.61910927642111</v>
      </c>
      <c r="AK13">
        <v>978.30023364485987</v>
      </c>
      <c r="AL13">
        <v>873.6870817106535</v>
      </c>
      <c r="AM13">
        <v>965.61682255401922</v>
      </c>
      <c r="AN13">
        <v>1101.6004672897197</v>
      </c>
      <c r="AP13">
        <f t="shared" si="2"/>
        <v>2020</v>
      </c>
      <c r="AQ13">
        <f>AG13+9*G89</f>
        <v>2773.580234995587</v>
      </c>
      <c r="AR13" s="171">
        <f t="shared" si="3"/>
        <v>285.57548704697138</v>
      </c>
      <c r="AS13" s="171">
        <f>AR13+AG51</f>
        <v>317.6771101371981</v>
      </c>
    </row>
    <row r="14" spans="1:45">
      <c r="A14">
        <v>2021</v>
      </c>
      <c r="B14">
        <f>INDEX('PSIP costs'!$B$15:$V$44,MATCH('annual costs'!$A14,'PSIP costs'!$A$15:$A$44,0),MATCH('annual costs'!B$8,'PSIP costs'!$B$7:$V$7,0))/(1+inflation_rate)^($A14-B$5)</f>
        <v>1615.2948530203796</v>
      </c>
      <c r="C14">
        <f>INDEX('PSIP costs'!$B$15:$V$44,MATCH('annual costs'!$A14,'PSIP costs'!$A$15:$A$44,0),MATCH('annual costs'!C$8,'PSIP costs'!$B$7:$V$7,0))/(1+inflation_rate)^($A14-C$5)</f>
        <v>3075.0969965201111</v>
      </c>
      <c r="D14">
        <f>INDEX('PSIP costs'!$B$15:$V$44,MATCH('annual costs'!$A14,'PSIP costs'!$A$15:$A$44,0),MATCH('annual costs'!D$8,'PSIP costs'!$B$7:$V$7,0))/(1+inflation_rate)^($A14-D$5)</f>
        <v>2412.8809865615863</v>
      </c>
      <c r="E14">
        <f>INDEX('PSIP costs'!$B$15:$V$44,MATCH('annual costs'!$A14,'PSIP costs'!$A$15:$A$44,0),MATCH('annual costs'!E$8,'PSIP costs'!$B$7:$V$7,0))/(1+inflation_rate)^($A14-E$5)</f>
        <v>1323.5173569198694</v>
      </c>
      <c r="F14">
        <f>INDEX('PSIP costs'!$B$15:$V$44,MATCH('annual costs'!$A14,'PSIP costs'!$A$15:$A$44,0),MATCH('annual costs'!F$8,'PSIP costs'!$B$7:$V$7,0))/(1+inflation_rate)^($A14-F$5)</f>
        <v>2800</v>
      </c>
      <c r="G14">
        <f>INDEX('PSIP costs'!$B$15:$V$44,MATCH('annual costs'!$A14,'PSIP costs'!$A$15:$A$44,0),MATCH('annual costs'!G$8,'PSIP costs'!$B$7:$V$7,0))/(1+inflation_rate)^($A14-G$5)</f>
        <v>2305.3286253591973</v>
      </c>
      <c r="H14">
        <f>INDEX('PSIP costs'!$B$15:$V$44,MATCH('annual costs'!$A14,'PSIP costs'!$A$15:$A$44,0),MATCH('annual costs'!H$8,'PSIP costs'!$B$7:$V$7,0))/(1+inflation_rate)^($A14-H$5)</f>
        <v>5377.7769414440691</v>
      </c>
      <c r="I14">
        <f>INDEX('PSIP costs'!$B$15:$V$44,MATCH('annual costs'!$A14,'PSIP costs'!$A$15:$A$44,0),MATCH('annual costs'!I$8,'PSIP costs'!$B$7:$V$7,0))/(1+inflation_rate)^($A14-I$5)</f>
        <v>2188.1462954897393</v>
      </c>
      <c r="J14">
        <f>INDEX('PSIP costs'!$B$15:$V$44,MATCH('annual costs'!$A14,'PSIP costs'!$A$15:$A$44,0),MATCH('annual costs'!J$8,'PSIP costs'!$B$7:$V$7,0))/(1+inflation_rate)^($A14-J$5)</f>
        <v>2422.2779491071415</v>
      </c>
      <c r="K14">
        <f>INDEX('PSIP costs'!$B$15:$V$44,MATCH('annual costs'!$A14,'PSIP costs'!$A$15:$A$44,0),MATCH('annual costs'!K$8,'PSIP costs'!$B$7:$V$7,0))/(1+inflation_rate)^($A14-K$5)</f>
        <v>3004.6679457372293</v>
      </c>
      <c r="L14">
        <f>INDEX('PSIP costs'!$B$15:$V$44,MATCH('annual costs'!$A14,'PSIP costs'!$A$15:$A$44,0),MATCH('annual costs'!L$8,'PSIP costs'!$B$7:$V$7,0))/(1+inflation_rate)^($A14-L$5)</f>
        <v>3004.6679457372293</v>
      </c>
      <c r="M14">
        <f>INDEX('PSIP costs'!$B$15:$V$44,MATCH('annual costs'!$A14,'PSIP costs'!$A$15:$A$44,0),MATCH('annual costs'!M$8,'PSIP costs'!$B$7:$V$7,0))/(1+inflation_rate)^($A14-M$5)</f>
        <v>462.81947657322314</v>
      </c>
      <c r="N14">
        <f>INDEX('PSIP costs'!$B$15:$V$44,MATCH('annual costs'!$A14,'PSIP costs'!$A$15:$A$44,0),MATCH('annual costs'!N$8,'PSIP costs'!$B$7:$V$7,0))/(1+inflation_rate)^($A14-N$5)</f>
        <v>674.10662892186849</v>
      </c>
      <c r="O14">
        <f>INDEX('PSIP costs'!$B$15:$V$44,MATCH('annual costs'!$A14,'PSIP costs'!$A$15:$A$44,0),MATCH('annual costs'!O$8,'PSIP costs'!$B$7:$V$7,0))/(1+inflation_rate)^($A14-O$5)</f>
        <v>1688.4678927948021</v>
      </c>
      <c r="P14">
        <f>INDEX('PSIP costs'!$B$15:$V$44,MATCH('annual costs'!$A14,'PSIP costs'!$A$15:$A$44,0),MATCH('annual costs'!P$8,'PSIP costs'!$B$7:$V$7,0))/(1+inflation_rate)^($A14-P$5)</f>
        <v>2033.2958427317687</v>
      </c>
      <c r="Q14">
        <v>1424.2912267862428</v>
      </c>
      <c r="R14">
        <v>1729.0054326240877</v>
      </c>
      <c r="S14">
        <v>1828.1984411101232</v>
      </c>
      <c r="T14">
        <v>1818.9532506476785</v>
      </c>
      <c r="U14">
        <v>2591.8012694343038</v>
      </c>
      <c r="V14">
        <v>2932.2223125199021</v>
      </c>
      <c r="W14">
        <v>3362.5567259890572</v>
      </c>
      <c r="X14">
        <v>3888.9853621595694</v>
      </c>
      <c r="Y14">
        <v>4276.4716525458925</v>
      </c>
      <c r="Z14">
        <v>1971.9406977906472</v>
      </c>
      <c r="AA14">
        <v>2025.0212010959137</v>
      </c>
      <c r="AB14">
        <v>2173.6466103506596</v>
      </c>
      <c r="AC14">
        <v>5166.851932875441</v>
      </c>
      <c r="AD14">
        <v>6458.5649160943012</v>
      </c>
      <c r="AE14">
        <v>7468.2397517249874</v>
      </c>
      <c r="AF14">
        <v>618.10403676303406</v>
      </c>
      <c r="AG14">
        <v>703.15987339729895</v>
      </c>
      <c r="AH14">
        <v>855</v>
      </c>
      <c r="AI14">
        <v>712.5365979351642</v>
      </c>
      <c r="AJ14">
        <v>810.58707627744184</v>
      </c>
      <c r="AK14">
        <v>976.31008147475325</v>
      </c>
      <c r="AL14">
        <v>806.96915910729444</v>
      </c>
      <c r="AM14">
        <v>918.01427915758484</v>
      </c>
      <c r="AN14">
        <v>1097.6201629495065</v>
      </c>
      <c r="AP14" s="130">
        <f t="shared" si="2"/>
        <v>2021</v>
      </c>
      <c r="AQ14">
        <f>AG14+9*G90</f>
        <v>2636.8495252398711</v>
      </c>
      <c r="AR14" s="171">
        <f t="shared" si="3"/>
        <v>271.49731525295118</v>
      </c>
      <c r="AS14" s="171">
        <f>AR14+AG52</f>
        <v>302.01640698026449</v>
      </c>
    </row>
    <row r="15" spans="1:45">
      <c r="A15">
        <v>2022</v>
      </c>
      <c r="B15">
        <f>INDEX('PSIP costs'!$B$15:$V$44,MATCH('annual costs'!$A15,'PSIP costs'!$A$15:$A$44,0),MATCH('annual costs'!B$8,'PSIP costs'!$B$7:$V$7,0))/(1+inflation_rate)^($A15-B$5)</f>
        <v>1608.2974115448983</v>
      </c>
      <c r="C15">
        <f>INDEX('PSIP costs'!$B$15:$V$44,MATCH('annual costs'!$A15,'PSIP costs'!$A$15:$A$44,0),MATCH('annual costs'!C$8,'PSIP costs'!$B$7:$V$7,0))/(1+inflation_rate)^($A15-C$5)</f>
        <v>3060.2575328055441</v>
      </c>
      <c r="D15">
        <f>INDEX('PSIP costs'!$B$15:$V$44,MATCH('annual costs'!$A15,'PSIP costs'!$A$15:$A$44,0),MATCH('annual costs'!D$8,'PSIP costs'!$B$7:$V$7,0))/(1+inflation_rate)^($A15-D$5)</f>
        <v>2400.7657450547308</v>
      </c>
      <c r="E15">
        <f>INDEX('PSIP costs'!$B$15:$V$44,MATCH('annual costs'!$A15,'PSIP costs'!$A$15:$A$44,0),MATCH('annual costs'!E$8,'PSIP costs'!$B$7:$V$7,0))/(1+inflation_rate)^($A15-E$5)</f>
        <v>1323.4760263718633</v>
      </c>
      <c r="F15">
        <f>INDEX('PSIP costs'!$B$15:$V$44,MATCH('annual costs'!$A15,'PSIP costs'!$A$15:$A$44,0),MATCH('annual costs'!F$8,'PSIP costs'!$B$7:$V$7,0))/(1+inflation_rate)^($A15-F$5)</f>
        <v>2800</v>
      </c>
      <c r="G15">
        <f>INDEX('PSIP costs'!$B$15:$V$44,MATCH('annual costs'!$A15,'PSIP costs'!$A$15:$A$44,0),MATCH('annual costs'!G$8,'PSIP costs'!$B$7:$V$7,0))/(1+inflation_rate)^($A15-G$5)</f>
        <v>2323.682912364362</v>
      </c>
      <c r="H15">
        <f>INDEX('PSIP costs'!$B$15:$V$44,MATCH('annual costs'!$A15,'PSIP costs'!$A$15:$A$44,0),MATCH('annual costs'!H$8,'PSIP costs'!$B$7:$V$7,0))/(1+inflation_rate)^($A15-H$5)</f>
        <v>5139.5549104735046</v>
      </c>
      <c r="I15">
        <f>INDEX('PSIP costs'!$B$15:$V$44,MATCH('annual costs'!$A15,'PSIP costs'!$A$15:$A$44,0),MATCH('annual costs'!I$8,'PSIP costs'!$B$7:$V$7,0))/(1+inflation_rate)^($A15-I$5)</f>
        <v>2118.1829793296579</v>
      </c>
      <c r="J15">
        <f>INDEX('PSIP costs'!$B$15:$V$44,MATCH('annual costs'!$A15,'PSIP costs'!$A$15:$A$44,0),MATCH('annual costs'!J$8,'PSIP costs'!$B$7:$V$7,0))/(1+inflation_rate)^($A15-J$5)</f>
        <v>2344.8285581179316</v>
      </c>
      <c r="K15">
        <f>INDEX('PSIP costs'!$B$15:$V$44,MATCH('annual costs'!$A15,'PSIP costs'!$A$15:$A$44,0),MATCH('annual costs'!K$8,'PSIP costs'!$B$7:$V$7,0))/(1+inflation_rate)^($A15-K$5)</f>
        <v>2891.3413800846274</v>
      </c>
      <c r="L15">
        <f>INDEX('PSIP costs'!$B$15:$V$44,MATCH('annual costs'!$A15,'PSIP costs'!$A$15:$A$44,0),MATCH('annual costs'!L$8,'PSIP costs'!$B$7:$V$7,0))/(1+inflation_rate)^($A15-L$5)</f>
        <v>2891.3413800846274</v>
      </c>
      <c r="M15">
        <f>INDEX('PSIP costs'!$B$15:$V$44,MATCH('annual costs'!$A15,'PSIP costs'!$A$15:$A$44,0),MATCH('annual costs'!M$8,'PSIP costs'!$B$7:$V$7,0))/(1+inflation_rate)^($A15-M$5)</f>
        <v>429.47830319467118</v>
      </c>
      <c r="N15">
        <f>INDEX('PSIP costs'!$B$15:$V$44,MATCH('annual costs'!$A15,'PSIP costs'!$A$15:$A$44,0),MATCH('annual costs'!N$8,'PSIP costs'!$B$7:$V$7,0))/(1+inflation_rate)^($A15-N$5)</f>
        <v>627.14614148510555</v>
      </c>
      <c r="O15">
        <f>INDEX('PSIP costs'!$B$15:$V$44,MATCH('annual costs'!$A15,'PSIP costs'!$A$15:$A$44,0),MATCH('annual costs'!O$8,'PSIP costs'!$B$7:$V$7,0))/(1+inflation_rate)^($A15-O$5)</f>
        <v>1581.3427063234753</v>
      </c>
      <c r="P15">
        <f>INDEX('PSIP costs'!$B$15:$V$44,MATCH('annual costs'!$A15,'PSIP costs'!$A$15:$A$44,0),MATCH('annual costs'!P$8,'PSIP costs'!$B$7:$V$7,0))/(1+inflation_rate)^($A15-P$5)</f>
        <v>1904.7991689805499</v>
      </c>
      <c r="Q15">
        <v>1368.9310427126391</v>
      </c>
      <c r="R15">
        <v>1693.9081001242398</v>
      </c>
      <c r="S15">
        <v>1828.1984411101232</v>
      </c>
      <c r="T15">
        <v>1757.2194346651991</v>
      </c>
      <c r="U15">
        <v>2531.910957515177</v>
      </c>
      <c r="V15">
        <v>2932.2223125199021</v>
      </c>
      <c r="W15">
        <v>3133.5210470233646</v>
      </c>
      <c r="X15">
        <v>3710.4048220119225</v>
      </c>
      <c r="Y15">
        <v>4276.4716525458925</v>
      </c>
      <c r="Z15">
        <v>1921.5142196506445</v>
      </c>
      <c r="AA15">
        <v>1987.8648487822275</v>
      </c>
      <c r="AB15">
        <v>2173.6466103506596</v>
      </c>
      <c r="AC15">
        <v>4984.8781505301076</v>
      </c>
      <c r="AD15">
        <v>6231.0976881626348</v>
      </c>
      <c r="AE15">
        <v>7468.2397517249874</v>
      </c>
      <c r="AF15">
        <v>567.00094710939732</v>
      </c>
      <c r="AG15">
        <v>666.69835079577479</v>
      </c>
      <c r="AH15">
        <v>855</v>
      </c>
      <c r="AI15">
        <v>653.62609180666641</v>
      </c>
      <c r="AJ15">
        <v>768.55504327846256</v>
      </c>
      <c r="AK15">
        <v>974.31992930464662</v>
      </c>
      <c r="AL15">
        <v>740.25123650393539</v>
      </c>
      <c r="AM15">
        <v>870.41173576115034</v>
      </c>
      <c r="AN15">
        <v>1093.6398586092932</v>
      </c>
      <c r="AP15">
        <f t="shared" si="2"/>
        <v>2022</v>
      </c>
      <c r="AQ15">
        <f>AG15+9*G91</f>
        <v>2500.1188154841548</v>
      </c>
      <c r="AR15" s="171">
        <f t="shared" si="3"/>
        <v>257.41914345893105</v>
      </c>
      <c r="AS15" s="171">
        <f>AR15+AG53</f>
        <v>286.355703823331</v>
      </c>
    </row>
    <row r="16" spans="1:45">
      <c r="A16">
        <v>2023</v>
      </c>
      <c r="B16">
        <f>INDEX('PSIP costs'!$B$15:$V$44,MATCH('annual costs'!$A16,'PSIP costs'!$A$15:$A$44,0),MATCH('annual costs'!B$8,'PSIP costs'!$B$7:$V$7,0))/(1+inflation_rate)^($A16-B$5)</f>
        <v>1600.1598089862366</v>
      </c>
      <c r="C16">
        <f>INDEX('PSIP costs'!$B$15:$V$44,MATCH('annual costs'!$A16,'PSIP costs'!$A$15:$A$44,0),MATCH('annual costs'!C$8,'PSIP costs'!$B$7:$V$7,0))/(1+inflation_rate)^($A16-C$5)</f>
        <v>3043.2162280113316</v>
      </c>
      <c r="D16">
        <f>INDEX('PSIP costs'!$B$15:$V$44,MATCH('annual costs'!$A16,'PSIP costs'!$A$15:$A$44,0),MATCH('annual costs'!D$8,'PSIP costs'!$B$7:$V$7,0))/(1+inflation_rate)^($A16-D$5)</f>
        <v>2387.4419654207227</v>
      </c>
      <c r="E16">
        <f>INDEX('PSIP costs'!$B$15:$V$44,MATCH('annual costs'!$A16,'PSIP costs'!$A$15:$A$44,0),MATCH('annual costs'!E$8,'PSIP costs'!$B$7:$V$7,0))/(1+inflation_rate)^($A16-E$5)</f>
        <v>1323.0223682682674</v>
      </c>
      <c r="F16">
        <f>INDEX('PSIP costs'!$B$15:$V$44,MATCH('annual costs'!$A16,'PSIP costs'!$A$15:$A$44,0),MATCH('annual costs'!F$8,'PSIP costs'!$B$7:$V$7,0))/(1+inflation_rate)^($A16-F$5)</f>
        <v>2799.9999999999995</v>
      </c>
      <c r="G16">
        <f>INDEX('PSIP costs'!$B$15:$V$44,MATCH('annual costs'!$A16,'PSIP costs'!$A$15:$A$44,0),MATCH('annual costs'!G$8,'PSIP costs'!$B$7:$V$7,0))/(1+inflation_rate)^($A16-G$5)</f>
        <v>2333.5769268228382</v>
      </c>
      <c r="H16">
        <f>INDEX('PSIP costs'!$B$15:$V$44,MATCH('annual costs'!$A16,'PSIP costs'!$A$15:$A$44,0),MATCH('annual costs'!H$8,'PSIP costs'!$B$7:$V$7,0))/(1+inflation_rate)^($A16-H$5)</f>
        <v>4901.3328795029374</v>
      </c>
      <c r="I16">
        <f>INDEX('PSIP costs'!$B$15:$V$44,MATCH('annual costs'!$A16,'PSIP costs'!$A$15:$A$44,0),MATCH('annual costs'!I$8,'PSIP costs'!$B$7:$V$7,0))/(1+inflation_rate)^($A16-I$5)</f>
        <v>2054.7826778999938</v>
      </c>
      <c r="J16">
        <f>INDEX('PSIP costs'!$B$15:$V$44,MATCH('annual costs'!$A16,'PSIP costs'!$A$15:$A$44,0),MATCH('annual costs'!J$8,'PSIP costs'!$B$7:$V$7,0))/(1+inflation_rate)^($A16-J$5)</f>
        <v>2274.6444244352929</v>
      </c>
      <c r="K16">
        <f>INDEX('PSIP costs'!$B$15:$V$44,MATCH('annual costs'!$A16,'PSIP costs'!$A$15:$A$44,0),MATCH('annual costs'!K$8,'PSIP costs'!$B$7:$V$7,0))/(1+inflation_rate)^($A16-K$5)</f>
        <v>2789.0264734674615</v>
      </c>
      <c r="L16">
        <f>INDEX('PSIP costs'!$B$15:$V$44,MATCH('annual costs'!$A16,'PSIP costs'!$A$15:$A$44,0),MATCH('annual costs'!L$8,'PSIP costs'!$B$7:$V$7,0))/(1+inflation_rate)^($A16-L$5)</f>
        <v>2789.0264734674615</v>
      </c>
      <c r="M16">
        <f>INDEX('PSIP costs'!$B$15:$V$44,MATCH('annual costs'!$A16,'PSIP costs'!$A$15:$A$44,0),MATCH('annual costs'!M$8,'PSIP costs'!$B$7:$V$7,0))/(1+inflation_rate)^($A16-M$5)</f>
        <v>401.5845080467389</v>
      </c>
      <c r="N16">
        <f>INDEX('PSIP costs'!$B$15:$V$44,MATCH('annual costs'!$A16,'PSIP costs'!$A$15:$A$44,0),MATCH('annual costs'!N$8,'PSIP costs'!$B$7:$V$7,0))/(1+inflation_rate)^($A16-N$5)</f>
        <v>587.81380738269922</v>
      </c>
      <c r="O16">
        <f>INDEX('PSIP costs'!$B$15:$V$44,MATCH('annual costs'!$A16,'PSIP costs'!$A$15:$A$44,0),MATCH('annual costs'!O$8,'PSIP costs'!$B$7:$V$7,0))/(1+inflation_rate)^($A16-O$5)</f>
        <v>1488.9517913732936</v>
      </c>
      <c r="P16">
        <f>INDEX('PSIP costs'!$B$15:$V$44,MATCH('annual costs'!$A16,'PSIP costs'!$A$15:$A$44,0),MATCH('annual costs'!P$8,'PSIP costs'!$B$7:$V$7,0))/(1+inflation_rate)^($A16-P$5)</f>
        <v>1793.4499348373045</v>
      </c>
      <c r="Q16">
        <v>1313.5708586390354</v>
      </c>
      <c r="R16">
        <v>1658.8107676243919</v>
      </c>
      <c r="S16">
        <v>1828.1984411101232</v>
      </c>
      <c r="T16">
        <v>1695.4856186827199</v>
      </c>
      <c r="U16">
        <v>2472.0206455960501</v>
      </c>
      <c r="V16">
        <v>2932.2223125199021</v>
      </c>
      <c r="W16">
        <v>2904.4853680576725</v>
      </c>
      <c r="X16">
        <v>3531.8242818642752</v>
      </c>
      <c r="Y16">
        <v>4276.4716525458925</v>
      </c>
      <c r="Z16">
        <v>1871.0877415106411</v>
      </c>
      <c r="AA16">
        <v>1950.7084964685407</v>
      </c>
      <c r="AB16">
        <v>2173.6466103506596</v>
      </c>
      <c r="AC16">
        <v>4810.2357944734231</v>
      </c>
      <c r="AD16">
        <v>6012.7947430917784</v>
      </c>
      <c r="AE16">
        <v>7468.2397517249874</v>
      </c>
      <c r="AF16">
        <v>515.89785745576057</v>
      </c>
      <c r="AG16">
        <v>630.23682819425062</v>
      </c>
      <c r="AH16">
        <v>855</v>
      </c>
      <c r="AI16">
        <v>594.7155856781684</v>
      </c>
      <c r="AJ16">
        <v>726.52301027948329</v>
      </c>
      <c r="AK16">
        <v>972.32977713454011</v>
      </c>
      <c r="AL16">
        <v>673.53331390057633</v>
      </c>
      <c r="AM16">
        <v>822.80919236471607</v>
      </c>
      <c r="AN16">
        <v>1089.6595542690802</v>
      </c>
      <c r="AP16">
        <f t="shared" si="2"/>
        <v>2023</v>
      </c>
      <c r="AQ16">
        <f>AG16+9*G92</f>
        <v>2363.3881057284398</v>
      </c>
      <c r="AR16" s="171">
        <f t="shared" si="3"/>
        <v>243.34097166491097</v>
      </c>
      <c r="AS16" s="171">
        <f>AR16+AG54</f>
        <v>270.69500066639756</v>
      </c>
    </row>
    <row r="17" spans="1:45">
      <c r="A17">
        <v>2024</v>
      </c>
      <c r="B17">
        <f>INDEX('PSIP costs'!$B$15:$V$44,MATCH('annual costs'!$A17,'PSIP costs'!$A$15:$A$44,0),MATCH('annual costs'!B$8,'PSIP costs'!$B$7:$V$7,0))/(1+inflation_rate)^($A17-B$5)</f>
        <v>1591.807156401936</v>
      </c>
      <c r="C17">
        <f>INDEX('PSIP costs'!$B$15:$V$44,MATCH('annual costs'!$A17,'PSIP costs'!$A$15:$A$44,0),MATCH('annual costs'!C$8,'PSIP costs'!$B$7:$V$7,0))/(1+inflation_rate)^($A17-C$5)</f>
        <v>3023.219800857054</v>
      </c>
      <c r="D17">
        <f>INDEX('PSIP costs'!$B$15:$V$44,MATCH('annual costs'!$A17,'PSIP costs'!$A$15:$A$44,0),MATCH('annual costs'!D$8,'PSIP costs'!$B$7:$V$7,0))/(1+inflation_rate)^($A17-D$5)</f>
        <v>2372.1047820891595</v>
      </c>
      <c r="E17">
        <f>INDEX('PSIP costs'!$B$15:$V$44,MATCH('annual costs'!$A17,'PSIP costs'!$A$15:$A$44,0),MATCH('annual costs'!E$8,'PSIP costs'!$B$7:$V$7,0))/(1+inflation_rate)^($A17-E$5)</f>
        <v>1323.0379742207813</v>
      </c>
      <c r="F17">
        <f>INDEX('PSIP costs'!$B$15:$V$44,MATCH('annual costs'!$A17,'PSIP costs'!$A$15:$A$44,0),MATCH('annual costs'!F$8,'PSIP costs'!$B$7:$V$7,0))/(1+inflation_rate)^($A17-F$5)</f>
        <v>2800</v>
      </c>
      <c r="G17">
        <f>INDEX('PSIP costs'!$B$15:$V$44,MATCH('annual costs'!$A17,'PSIP costs'!$A$15:$A$44,0),MATCH('annual costs'!G$8,'PSIP costs'!$B$7:$V$7,0))/(1+inflation_rate)^($A17-G$5)</f>
        <v>2332.6804927702383</v>
      </c>
      <c r="H17">
        <f>INDEX('PSIP costs'!$B$15:$V$44,MATCH('annual costs'!$A17,'PSIP costs'!$A$15:$A$44,0),MATCH('annual costs'!H$8,'PSIP costs'!$B$7:$V$7,0))/(1+inflation_rate)^($A17-H$5)</f>
        <v>4829.8662702117663</v>
      </c>
      <c r="I17">
        <f>INDEX('PSIP costs'!$B$15:$V$44,MATCH('annual costs'!$A17,'PSIP costs'!$A$15:$A$44,0),MATCH('annual costs'!I$8,'PSIP costs'!$B$7:$V$7,0))/(1+inflation_rate)^($A17-I$5)</f>
        <v>1997.4322044332976</v>
      </c>
      <c r="J17">
        <f>INDEX('PSIP costs'!$B$15:$V$44,MATCH('annual costs'!$A17,'PSIP costs'!$A$15:$A$44,0),MATCH('annual costs'!J$8,'PSIP costs'!$B$7:$V$7,0))/(1+inflation_rate)^($A17-J$5)</f>
        <v>2211.1574503076604</v>
      </c>
      <c r="K17">
        <f>INDEX('PSIP costs'!$B$15:$V$44,MATCH('annual costs'!$A17,'PSIP costs'!$A$15:$A$44,0),MATCH('annual costs'!K$8,'PSIP costs'!$B$7:$V$7,0))/(1+inflation_rate)^($A17-K$5)</f>
        <v>2697.2287927921693</v>
      </c>
      <c r="L17">
        <f>INDEX('PSIP costs'!$B$15:$V$44,MATCH('annual costs'!$A17,'PSIP costs'!$A$15:$A$44,0),MATCH('annual costs'!L$8,'PSIP costs'!$B$7:$V$7,0))/(1+inflation_rate)^($A17-L$5)</f>
        <v>2697.2287927921693</v>
      </c>
      <c r="M17">
        <f>INDEX('PSIP costs'!$B$15:$V$44,MATCH('annual costs'!$A17,'PSIP costs'!$A$15:$A$44,0),MATCH('annual costs'!M$8,'PSIP costs'!$B$7:$V$7,0))/(1+inflation_rate)^($A17-M$5)</f>
        <v>377.14385241549138</v>
      </c>
      <c r="N17">
        <f>INDEX('PSIP costs'!$B$15:$V$44,MATCH('annual costs'!$A17,'PSIP costs'!$A$15:$A$44,0),MATCH('annual costs'!N$8,'PSIP costs'!$B$7:$V$7,0))/(1+inflation_rate)^($A17-N$5)</f>
        <v>553.14431687605406</v>
      </c>
      <c r="O17">
        <f>INDEX('PSIP costs'!$B$15:$V$44,MATCH('annual costs'!$A17,'PSIP costs'!$A$15:$A$44,0),MATCH('annual costs'!O$8,'PSIP costs'!$B$7:$V$7,0))/(1+inflation_rate)^($A17-O$5)</f>
        <v>1408.8707130463758</v>
      </c>
      <c r="P17">
        <f>INDEX('PSIP costs'!$B$15:$V$44,MATCH('annual costs'!$A17,'PSIP costs'!$A$15:$A$44,0),MATCH('annual costs'!P$8,'PSIP costs'!$B$7:$V$7,0))/(1+inflation_rate)^($A17-P$5)</f>
        <v>1696.7138371887738</v>
      </c>
      <c r="Q17">
        <v>1258.2106745654316</v>
      </c>
      <c r="R17">
        <v>1623.7134351245438</v>
      </c>
      <c r="S17">
        <v>1828.1984411101232</v>
      </c>
      <c r="T17">
        <v>1633.7518027002407</v>
      </c>
      <c r="U17">
        <v>2412.1303336769229</v>
      </c>
      <c r="V17">
        <v>2932.2223125199021</v>
      </c>
      <c r="W17">
        <v>2675.4496890919813</v>
      </c>
      <c r="X17">
        <v>3353.2437417166284</v>
      </c>
      <c r="Y17">
        <v>4276.4716525458925</v>
      </c>
      <c r="Z17">
        <v>1820.6612633706382</v>
      </c>
      <c r="AA17">
        <v>1913.5521441548542</v>
      </c>
      <c r="AB17">
        <v>2173.6466103506596</v>
      </c>
      <c r="AC17">
        <v>4642.6219044698246</v>
      </c>
      <c r="AD17">
        <v>5803.2773805872812</v>
      </c>
      <c r="AE17">
        <v>7468.2397517249874</v>
      </c>
      <c r="AF17">
        <v>464.79476780212389</v>
      </c>
      <c r="AG17">
        <v>593.77530559272634</v>
      </c>
      <c r="AH17">
        <v>855</v>
      </c>
      <c r="AI17">
        <v>535.80507954967061</v>
      </c>
      <c r="AJ17">
        <v>684.49097728050401</v>
      </c>
      <c r="AK17">
        <v>970.33962496443348</v>
      </c>
      <c r="AL17">
        <v>606.81539129721727</v>
      </c>
      <c r="AM17">
        <v>775.20664896828168</v>
      </c>
      <c r="AN17">
        <v>1085.679249928867</v>
      </c>
      <c r="AP17">
        <f t="shared" si="2"/>
        <v>2024</v>
      </c>
      <c r="AQ17">
        <f>AG17+9*G93</f>
        <v>2226.6573959727239</v>
      </c>
      <c r="AR17" s="171">
        <f t="shared" si="3"/>
        <v>229.26279987089083</v>
      </c>
      <c r="AS17" s="171">
        <f>AR17+AG55</f>
        <v>255.03429750946401</v>
      </c>
    </row>
    <row r="18" spans="1:45">
      <c r="A18">
        <v>2025</v>
      </c>
      <c r="B18">
        <f>INDEX('PSIP costs'!$B$15:$V$44,MATCH('annual costs'!$A18,'PSIP costs'!$A$15:$A$44,0),MATCH('annual costs'!B$8,'PSIP costs'!$B$7:$V$7,0))/(1+inflation_rate)^($A18-B$5)</f>
        <v>1583.249602873334</v>
      </c>
      <c r="C18">
        <f>INDEX('PSIP costs'!$B$15:$V$44,MATCH('annual costs'!$A18,'PSIP costs'!$A$15:$A$44,0),MATCH('annual costs'!C$8,'PSIP costs'!$B$7:$V$7,0))/(1+inflation_rate)^($A18-C$5)</f>
        <v>3003.8307419764651</v>
      </c>
      <c r="D18">
        <f>INDEX('PSIP costs'!$B$15:$V$44,MATCH('annual costs'!$A18,'PSIP costs'!$A$15:$A$44,0),MATCH('annual costs'!D$8,'PSIP costs'!$B$7:$V$7,0))/(1+inflation_rate)^($A18-D$5)</f>
        <v>2357.4152236435657</v>
      </c>
      <c r="E18">
        <f>INDEX('PSIP costs'!$B$15:$V$44,MATCH('annual costs'!$A18,'PSIP costs'!$A$15:$A$44,0),MATCH('annual costs'!E$8,'PSIP costs'!$B$7:$V$7,0))/(1+inflation_rate)^($A18-E$5)</f>
        <v>1323.491061250759</v>
      </c>
      <c r="F18">
        <f>INDEX('PSIP costs'!$B$15:$V$44,MATCH('annual costs'!$A18,'PSIP costs'!$A$15:$A$44,0),MATCH('annual costs'!F$8,'PSIP costs'!$B$7:$V$7,0))/(1+inflation_rate)^($A18-F$5)</f>
        <v>2800.0000000000005</v>
      </c>
      <c r="G18">
        <f>INDEX('PSIP costs'!$B$15:$V$44,MATCH('annual costs'!$A18,'PSIP costs'!$A$15:$A$44,0),MATCH('annual costs'!G$8,'PSIP costs'!$B$7:$V$7,0))/(1+inflation_rate)^($A18-G$5)</f>
        <v>2317.9200377857705</v>
      </c>
      <c r="H18">
        <f>INDEX('PSIP costs'!$B$15:$V$44,MATCH('annual costs'!$A18,'PSIP costs'!$A$15:$A$44,0),MATCH('annual costs'!H$8,'PSIP costs'!$B$7:$V$7,0))/(1+inflation_rate)^($A18-H$5)</f>
        <v>4758.399660920596</v>
      </c>
      <c r="I18">
        <f>INDEX('PSIP costs'!$B$15:$V$44,MATCH('annual costs'!$A18,'PSIP costs'!$A$15:$A$44,0),MATCH('annual costs'!I$8,'PSIP costs'!$B$7:$V$7,0))/(1+inflation_rate)^($A18-I$5)</f>
        <v>1945.5070801729578</v>
      </c>
      <c r="J18">
        <f>INDEX('PSIP costs'!$B$15:$V$44,MATCH('annual costs'!$A18,'PSIP costs'!$A$15:$A$44,0),MATCH('annual costs'!J$8,'PSIP costs'!$B$7:$V$7,0))/(1+inflation_rate)^($A18-J$5)</f>
        <v>2153.6763377514644</v>
      </c>
      <c r="K18">
        <f>INDEX('PSIP costs'!$B$15:$V$44,MATCH('annual costs'!$A18,'PSIP costs'!$A$15:$A$44,0),MATCH('annual costs'!K$8,'PSIP costs'!$B$7:$V$7,0))/(1+inflation_rate)^($A18-K$5)</f>
        <v>2612.9154285182294</v>
      </c>
      <c r="L18">
        <f>INDEX('PSIP costs'!$B$15:$V$44,MATCH('annual costs'!$A18,'PSIP costs'!$A$15:$A$44,0),MATCH('annual costs'!L$8,'PSIP costs'!$B$7:$V$7,0))/(1+inflation_rate)^($A18-L$5)</f>
        <v>2612.9154285182294</v>
      </c>
      <c r="M18">
        <f>INDEX('PSIP costs'!$B$15:$V$44,MATCH('annual costs'!$A18,'PSIP costs'!$A$15:$A$44,0),MATCH('annual costs'!M$8,'PSIP costs'!$B$7:$V$7,0))/(1+inflation_rate)^($A18-M$5)</f>
        <v>355.99695212536506</v>
      </c>
      <c r="N18">
        <f>INDEX('PSIP costs'!$B$15:$V$44,MATCH('annual costs'!$A18,'PSIP costs'!$A$15:$A$44,0),MATCH('annual costs'!N$8,'PSIP costs'!$B$7:$V$7,0))/(1+inflation_rate)^($A18-N$5)</f>
        <v>522.92375264347879</v>
      </c>
      <c r="O18">
        <f>INDEX('PSIP costs'!$B$15:$V$44,MATCH('annual costs'!$A18,'PSIP costs'!$A$15:$A$44,0),MATCH('annual costs'!O$8,'PSIP costs'!$B$7:$V$7,0))/(1+inflation_rate)^($A18-O$5)</f>
        <v>1338.8210735432388</v>
      </c>
      <c r="P18">
        <f>INDEX('PSIP costs'!$B$15:$V$44,MATCH('annual costs'!$A18,'PSIP costs'!$A$15:$A$44,0),MATCH('annual costs'!P$8,'PSIP costs'!$B$7:$V$7,0))/(1+inflation_rate)^($A18-P$5)</f>
        <v>1612.2062927591292</v>
      </c>
      <c r="Q18">
        <v>1202.8504904918284</v>
      </c>
      <c r="R18">
        <v>1588.6161026246959</v>
      </c>
      <c r="S18">
        <v>1828.1984411101232</v>
      </c>
      <c r="T18">
        <v>1572.0179867177617</v>
      </c>
      <c r="U18">
        <v>2352.2400217577956</v>
      </c>
      <c r="V18">
        <v>2932.2223125199021</v>
      </c>
      <c r="W18">
        <v>2446.4140101262892</v>
      </c>
      <c r="X18">
        <v>3174.6632015689811</v>
      </c>
      <c r="Y18">
        <v>4276.4716525458925</v>
      </c>
      <c r="Z18">
        <v>1770.2347852306348</v>
      </c>
      <c r="AA18">
        <v>1876.3957918411677</v>
      </c>
      <c r="AB18">
        <v>2173.6466103506596</v>
      </c>
      <c r="AC18">
        <v>4481.7460942455818</v>
      </c>
      <c r="AD18">
        <v>5602.1826178069778</v>
      </c>
      <c r="AE18">
        <v>7468.2397517249874</v>
      </c>
      <c r="AF18">
        <v>413.69167814848737</v>
      </c>
      <c r="AG18">
        <v>557.31378299120229</v>
      </c>
      <c r="AH18">
        <v>855</v>
      </c>
      <c r="AI18">
        <v>476.89457342117294</v>
      </c>
      <c r="AJ18">
        <v>642.45894428152485</v>
      </c>
      <c r="AK18">
        <v>968.34947279432686</v>
      </c>
      <c r="AL18">
        <v>540.09746869385845</v>
      </c>
      <c r="AM18">
        <v>727.60410557184753</v>
      </c>
      <c r="AN18">
        <v>1081.6989455886537</v>
      </c>
      <c r="AP18">
        <f t="shared" si="2"/>
        <v>2025</v>
      </c>
      <c r="AQ18">
        <f>AG18+9*G94</f>
        <v>2089.9266862170089</v>
      </c>
      <c r="AR18" s="171">
        <f t="shared" si="3"/>
        <v>215.18462807687078</v>
      </c>
      <c r="AS18" s="171">
        <f>AR18+AG56</f>
        <v>239.3735943525306</v>
      </c>
    </row>
    <row r="19" spans="1:45">
      <c r="A19">
        <v>2026</v>
      </c>
      <c r="B19">
        <f>INDEX('PSIP costs'!$B$15:$V$44,MATCH('annual costs'!$A19,'PSIP costs'!$A$15:$A$44,0),MATCH('annual costs'!B$8,'PSIP costs'!$B$7:$V$7,0))/(1+inflation_rate)^($A19-B$5)</f>
        <v>1573.6603974107491</v>
      </c>
      <c r="C19">
        <f>INDEX('PSIP costs'!$B$15:$V$44,MATCH('annual costs'!$A19,'PSIP costs'!$A$15:$A$44,0),MATCH('annual costs'!C$8,'PSIP costs'!$B$7:$V$7,0))/(1+inflation_rate)^($A19-C$5)</f>
        <v>2981.6723319361558</v>
      </c>
      <c r="D19">
        <f>INDEX('PSIP costs'!$B$15:$V$44,MATCH('annual costs'!$A19,'PSIP costs'!$A$15:$A$44,0),MATCH('annual costs'!D$8,'PSIP costs'!$B$7:$V$7,0))/(1+inflation_rate)^($A19-D$5)</f>
        <v>2339.9936903550583</v>
      </c>
      <c r="E19">
        <f>INDEX('PSIP costs'!$B$15:$V$44,MATCH('annual costs'!$A19,'PSIP costs'!$A$15:$A$44,0),MATCH('annual costs'!E$8,'PSIP costs'!$B$7:$V$7,0))/(1+inflation_rate)^($A19-E$5)</f>
        <v>1323.5144862859142</v>
      </c>
      <c r="F19">
        <f>INDEX('PSIP costs'!$B$15:$V$44,MATCH('annual costs'!$A19,'PSIP costs'!$A$15:$A$44,0),MATCH('annual costs'!F$8,'PSIP costs'!$B$7:$V$7,0))/(1+inflation_rate)^($A19-F$5)</f>
        <v>2799.9999999999995</v>
      </c>
      <c r="G19">
        <f>INDEX('PSIP costs'!$B$15:$V$44,MATCH('annual costs'!$A19,'PSIP costs'!$A$15:$A$44,0),MATCH('annual costs'!G$8,'PSIP costs'!$B$7:$V$7,0))/(1+inflation_rate)^($A19-G$5)</f>
        <v>2302.950812840319</v>
      </c>
      <c r="H19">
        <f>INDEX('PSIP costs'!$B$15:$V$44,MATCH('annual costs'!$A19,'PSIP costs'!$A$15:$A$44,0),MATCH('annual costs'!H$8,'PSIP costs'!$B$7:$V$7,0))/(1+inflation_rate)^($A19-H$5)</f>
        <v>4686.9330516294258</v>
      </c>
      <c r="I19">
        <f>INDEX('PSIP costs'!$B$15:$V$44,MATCH('annual costs'!$A19,'PSIP costs'!$A$15:$A$44,0),MATCH('annual costs'!I$8,'PSIP costs'!$B$7:$V$7,0))/(1+inflation_rate)^($A19-I$5)</f>
        <v>1898.964307376606</v>
      </c>
      <c r="J19">
        <f>INDEX('PSIP costs'!$B$15:$V$44,MATCH('annual costs'!$A19,'PSIP costs'!$A$15:$A$44,0),MATCH('annual costs'!J$8,'PSIP costs'!$B$7:$V$7,0))/(1+inflation_rate)^($A19-J$5)</f>
        <v>2102.153488265903</v>
      </c>
      <c r="K19">
        <f>INDEX('PSIP costs'!$B$15:$V$44,MATCH('annual costs'!$A19,'PSIP costs'!$A$15:$A$44,0),MATCH('annual costs'!K$8,'PSIP costs'!$B$7:$V$7,0))/(1+inflation_rate)^($A19-K$5)</f>
        <v>2538.2698807784222</v>
      </c>
      <c r="L19">
        <f>INDEX('PSIP costs'!$B$15:$V$44,MATCH('annual costs'!$A19,'PSIP costs'!$A$15:$A$44,0),MATCH('annual costs'!L$8,'PSIP costs'!$B$7:$V$7,0))/(1+inflation_rate)^($A19-L$5)</f>
        <v>2538.2698807784222</v>
      </c>
      <c r="M19">
        <f>INDEX('PSIP costs'!$B$15:$V$44,MATCH('annual costs'!$A19,'PSIP costs'!$A$15:$A$44,0),MATCH('annual costs'!M$8,'PSIP costs'!$B$7:$V$7,0))/(1+inflation_rate)^($A19-M$5)</f>
        <v>337.15318455955975</v>
      </c>
      <c r="N19">
        <f>INDEX('PSIP costs'!$B$15:$V$44,MATCH('annual costs'!$A19,'PSIP costs'!$A$15:$A$44,0),MATCH('annual costs'!N$8,'PSIP costs'!$B$7:$V$7,0))/(1+inflation_rate)^($A19-N$5)</f>
        <v>496.94538865602601</v>
      </c>
      <c r="O19">
        <f>INDEX('PSIP costs'!$B$15:$V$44,MATCH('annual costs'!$A19,'PSIP costs'!$A$15:$A$44,0),MATCH('annual costs'!O$8,'PSIP costs'!$B$7:$V$7,0))/(1+inflation_rate)^($A19-O$5)</f>
        <v>1276.6644159749085</v>
      </c>
      <c r="P19">
        <f>INDEX('PSIP costs'!$B$15:$V$44,MATCH('annual costs'!$A19,'PSIP costs'!$A$15:$A$44,0),MATCH('annual costs'!P$8,'PSIP costs'!$B$7:$V$7,0))/(1+inflation_rate)^($A19-P$5)</f>
        <v>1537.6862362790837</v>
      </c>
      <c r="Q19">
        <v>1147.4903064182245</v>
      </c>
      <c r="R19">
        <v>1553.5187701248483</v>
      </c>
      <c r="S19">
        <v>1828.1984411101232</v>
      </c>
      <c r="T19">
        <v>1510.2841707352825</v>
      </c>
      <c r="U19">
        <v>2292.3497098386683</v>
      </c>
      <c r="V19">
        <v>2932.2223125199021</v>
      </c>
      <c r="W19">
        <v>2217.3783311605971</v>
      </c>
      <c r="X19">
        <v>2996.0826614213338</v>
      </c>
      <c r="Y19">
        <v>4276.4716525458925</v>
      </c>
      <c r="Z19">
        <v>1719.8083070906318</v>
      </c>
      <c r="AA19">
        <v>1839.239439527481</v>
      </c>
      <c r="AB19">
        <v>2173.6466103506596</v>
      </c>
      <c r="AC19">
        <v>4327.3300292404674</v>
      </c>
      <c r="AD19">
        <v>5409.1625365505834</v>
      </c>
      <c r="AE19">
        <v>7468.2397517249874</v>
      </c>
      <c r="AF19">
        <v>386.92339309182057</v>
      </c>
      <c r="AG19">
        <v>539.20224501341454</v>
      </c>
      <c r="AH19">
        <v>855</v>
      </c>
      <c r="AI19">
        <v>446.03668925862644</v>
      </c>
      <c r="AJ19">
        <v>621.58036577935286</v>
      </c>
      <c r="AK19">
        <v>966.35932062422035</v>
      </c>
      <c r="AL19">
        <v>505.14998542543242</v>
      </c>
      <c r="AM19">
        <v>703.95848654529129</v>
      </c>
      <c r="AN19">
        <v>1077.7186412484405</v>
      </c>
      <c r="AP19">
        <f t="shared" si="2"/>
        <v>2026</v>
      </c>
      <c r="AQ19">
        <f>AG19+9*G95</f>
        <v>2022.0084188003045</v>
      </c>
      <c r="AR19" s="171">
        <f t="shared" si="3"/>
        <v>208.19157554059083</v>
      </c>
      <c r="AS19" s="171">
        <f>AR19+AG57</f>
        <v>231.59445075818695</v>
      </c>
    </row>
    <row r="20" spans="1:45">
      <c r="A20">
        <v>2027</v>
      </c>
      <c r="B20">
        <f>INDEX('PSIP costs'!$B$15:$V$44,MATCH('annual costs'!$A20,'PSIP costs'!$A$15:$A$44,0),MATCH('annual costs'!B$8,'PSIP costs'!$B$7:$V$7,0))/(1+inflation_rate)^($A20-B$5)</f>
        <v>1568.846200949167</v>
      </c>
      <c r="C20">
        <f>INDEX('PSIP costs'!$B$15:$V$44,MATCH('annual costs'!$A20,'PSIP costs'!$A$15:$A$44,0),MATCH('annual costs'!C$8,'PSIP costs'!$B$7:$V$7,0))/(1+inflation_rate)^($A20-C$5)</f>
        <v>2972.5074430765517</v>
      </c>
      <c r="D20">
        <f>INDEX('PSIP costs'!$B$15:$V$44,MATCH('annual costs'!$A20,'PSIP costs'!$A$15:$A$44,0),MATCH('annual costs'!D$8,'PSIP costs'!$B$7:$V$7,0))/(1+inflation_rate)^($A20-D$5)</f>
        <v>2332.3130006777033</v>
      </c>
      <c r="E20">
        <f>INDEX('PSIP costs'!$B$15:$V$44,MATCH('annual costs'!$A20,'PSIP costs'!$A$15:$A$44,0),MATCH('annual costs'!E$8,'PSIP costs'!$B$7:$V$7,0))/(1+inflation_rate)^($A20-E$5)</f>
        <v>1323.1233020053216</v>
      </c>
      <c r="F20">
        <f>INDEX('PSIP costs'!$B$15:$V$44,MATCH('annual costs'!$A20,'PSIP costs'!$A$15:$A$44,0),MATCH('annual costs'!F$8,'PSIP costs'!$B$7:$V$7,0))/(1+inflation_rate)^($A20-F$5)</f>
        <v>2799.9999999999995</v>
      </c>
      <c r="G20">
        <f>INDEX('PSIP costs'!$B$15:$V$44,MATCH('annual costs'!$A20,'PSIP costs'!$A$15:$A$44,0),MATCH('annual costs'!G$8,'PSIP costs'!$B$7:$V$7,0))/(1+inflation_rate)^($A20-G$5)</f>
        <v>2278.6911419302905</v>
      </c>
      <c r="H20">
        <f>INDEX('PSIP costs'!$B$15:$V$44,MATCH('annual costs'!$A20,'PSIP costs'!$A$15:$A$44,0),MATCH('annual costs'!H$8,'PSIP costs'!$B$7:$V$7,0))/(1+inflation_rate)^($A20-H$5)</f>
        <v>4615.4664423382555</v>
      </c>
      <c r="I20">
        <f>INDEX('PSIP costs'!$B$15:$V$44,MATCH('annual costs'!$A20,'PSIP costs'!$A$15:$A$44,0),MATCH('annual costs'!I$8,'PSIP costs'!$B$7:$V$7,0))/(1+inflation_rate)^($A20-I$5)</f>
        <v>1855.0248908161261</v>
      </c>
      <c r="J20">
        <f>INDEX('PSIP costs'!$B$15:$V$44,MATCH('annual costs'!$A20,'PSIP costs'!$A$15:$A$44,0),MATCH('annual costs'!J$8,'PSIP costs'!$B$7:$V$7,0))/(1+inflation_rate)^($A20-J$5)</f>
        <v>2053.5125541334514</v>
      </c>
      <c r="K20">
        <f>INDEX('PSIP costs'!$B$15:$V$44,MATCH('annual costs'!$A20,'PSIP costs'!$A$15:$A$44,0),MATCH('annual costs'!K$8,'PSIP costs'!$B$7:$V$7,0))/(1+inflation_rate)^($A20-K$5)</f>
        <v>2468.7344094558916</v>
      </c>
      <c r="L20">
        <f>INDEX('PSIP costs'!$B$15:$V$44,MATCH('annual costs'!$A20,'PSIP costs'!$A$15:$A$44,0),MATCH('annual costs'!L$8,'PSIP costs'!$B$7:$V$7,0))/(1+inflation_rate)^($A20-L$5)</f>
        <v>2468.7344094558916</v>
      </c>
      <c r="M20">
        <f>INDEX('PSIP costs'!$B$15:$V$44,MATCH('annual costs'!$A20,'PSIP costs'!$A$15:$A$44,0),MATCH('annual costs'!M$8,'PSIP costs'!$B$7:$V$7,0))/(1+inflation_rate)^($A20-M$5)</f>
        <v>320.50812905718971</v>
      </c>
      <c r="N20">
        <f>INDEX('PSIP costs'!$B$15:$V$44,MATCH('annual costs'!$A20,'PSIP costs'!$A$15:$A$44,0),MATCH('annual costs'!N$8,'PSIP costs'!$B$7:$V$7,0))/(1+inflation_rate)^($A20-N$5)</f>
        <v>473.36585214600325</v>
      </c>
      <c r="O20">
        <f>INDEX('PSIP costs'!$B$15:$V$44,MATCH('annual costs'!$A20,'PSIP costs'!$A$15:$A$44,0),MATCH('annual costs'!O$8,'PSIP costs'!$B$7:$V$7,0))/(1+inflation_rate)^($A20-O$5)</f>
        <v>1221.2181532794459</v>
      </c>
      <c r="P20">
        <f>INDEX('PSIP costs'!$B$15:$V$44,MATCH('annual costs'!$A20,'PSIP costs'!$A$15:$A$44,0),MATCH('annual costs'!P$8,'PSIP costs'!$B$7:$V$7,0))/(1+inflation_rate)^($A20-P$5)</f>
        <v>1471.0501308009475</v>
      </c>
      <c r="Q20">
        <v>1092.130122344621</v>
      </c>
      <c r="R20">
        <v>1518.4214376250004</v>
      </c>
      <c r="S20">
        <v>1828.1984411101232</v>
      </c>
      <c r="T20">
        <v>1448.5503547528033</v>
      </c>
      <c r="U20">
        <v>2232.4593979195411</v>
      </c>
      <c r="V20">
        <v>2932.2223125199021</v>
      </c>
      <c r="W20">
        <v>1988.3426521949052</v>
      </c>
      <c r="X20">
        <v>2817.5021212736865</v>
      </c>
      <c r="Y20">
        <v>4276.4716525458925</v>
      </c>
      <c r="Z20">
        <v>1669.3818289506285</v>
      </c>
      <c r="AA20">
        <v>1802.0830872137947</v>
      </c>
      <c r="AB20">
        <v>2173.6466103506596</v>
      </c>
      <c r="AC20">
        <v>4179.1069260532504</v>
      </c>
      <c r="AD20">
        <v>5223.8836575665628</v>
      </c>
      <c r="AE20">
        <v>7468.2397517249874</v>
      </c>
      <c r="AF20">
        <v>360.15510803515366</v>
      </c>
      <c r="AG20">
        <v>521.09070703562679</v>
      </c>
      <c r="AH20">
        <v>855</v>
      </c>
      <c r="AI20">
        <v>415.17880509607994</v>
      </c>
      <c r="AJ20">
        <v>600.70178727718087</v>
      </c>
      <c r="AK20">
        <v>964.36916845411372</v>
      </c>
      <c r="AL20">
        <v>470.20250215700622</v>
      </c>
      <c r="AM20">
        <v>680.31286751873506</v>
      </c>
      <c r="AN20">
        <v>1073.7383369082274</v>
      </c>
      <c r="AP20">
        <f t="shared" si="2"/>
        <v>2027</v>
      </c>
      <c r="AQ20">
        <f>AG20+9*G96</f>
        <v>1954.0901513836004</v>
      </c>
      <c r="AR20" s="171">
        <f t="shared" si="3"/>
        <v>201.19852300431094</v>
      </c>
      <c r="AS20" s="171">
        <f>AR20+AG58</f>
        <v>223.81530716384336</v>
      </c>
    </row>
    <row r="21" spans="1:45">
      <c r="A21">
        <v>2028</v>
      </c>
      <c r="B21">
        <f>INDEX('PSIP costs'!$B$15:$V$44,MATCH('annual costs'!$A21,'PSIP costs'!$A$15:$A$44,0),MATCH('annual costs'!B$8,'PSIP costs'!$B$7:$V$7,0))/(1+inflation_rate)^($A21-B$5)</f>
        <v>1563.7102563693932</v>
      </c>
      <c r="C21">
        <f>INDEX('PSIP costs'!$B$15:$V$44,MATCH('annual costs'!$A21,'PSIP costs'!$A$15:$A$44,0),MATCH('annual costs'!C$8,'PSIP costs'!$B$7:$V$7,0))/(1+inflation_rate)^($A21-C$5)</f>
        <v>2961.1198866096715</v>
      </c>
      <c r="D21">
        <f>INDEX('PSIP costs'!$B$15:$V$44,MATCH('annual costs'!$A21,'PSIP costs'!$A$15:$A$44,0),MATCH('annual costs'!D$8,'PSIP costs'!$B$7:$V$7,0))/(1+inflation_rate)^($A21-D$5)</f>
        <v>2323.3650582504456</v>
      </c>
      <c r="E21">
        <f>INDEX('PSIP costs'!$B$15:$V$44,MATCH('annual costs'!$A21,'PSIP costs'!$A$15:$A$44,0),MATCH('annual costs'!E$8,'PSIP costs'!$B$7:$V$7,0))/(1+inflation_rate)^($A21-E$5)</f>
        <v>1323.1394476971789</v>
      </c>
      <c r="F21">
        <f>INDEX('PSIP costs'!$B$15:$V$44,MATCH('annual costs'!$A21,'PSIP costs'!$A$15:$A$44,0),MATCH('annual costs'!F$8,'PSIP costs'!$B$7:$V$7,0))/(1+inflation_rate)^($A21-F$5)</f>
        <v>2800</v>
      </c>
      <c r="G21">
        <f>INDEX('PSIP costs'!$B$15:$V$44,MATCH('annual costs'!$A21,'PSIP costs'!$A$15:$A$44,0),MATCH('annual costs'!G$8,'PSIP costs'!$B$7:$V$7,0))/(1+inflation_rate)^($A21-G$5)</f>
        <v>2264.1507720081463</v>
      </c>
      <c r="H21">
        <f>INDEX('PSIP costs'!$B$15:$V$44,MATCH('annual costs'!$A21,'PSIP costs'!$A$15:$A$44,0),MATCH('annual costs'!H$8,'PSIP costs'!$B$7:$V$7,0))/(1+inflation_rate)^($A21-H$5)</f>
        <v>4543.9998330470862</v>
      </c>
      <c r="I21">
        <f>INDEX('PSIP costs'!$B$15:$V$44,MATCH('annual costs'!$A21,'PSIP costs'!$A$15:$A$44,0),MATCH('annual costs'!I$8,'PSIP costs'!$B$7:$V$7,0))/(1+inflation_rate)^($A21-I$5)</f>
        <v>1813.761916954373</v>
      </c>
      <c r="J21">
        <f>INDEX('PSIP costs'!$B$15:$V$44,MATCH('annual costs'!$A21,'PSIP costs'!$A$15:$A$44,0),MATCH('annual costs'!J$8,'PSIP costs'!$B$7:$V$7,0))/(1+inflation_rate)^($A21-J$5)</f>
        <v>2007.8344420684909</v>
      </c>
      <c r="K21">
        <f>INDEX('PSIP costs'!$B$15:$V$44,MATCH('annual costs'!$A21,'PSIP costs'!$A$15:$A$44,0),MATCH('annual costs'!K$8,'PSIP costs'!$B$7:$V$7,0))/(1+inflation_rate)^($A21-K$5)</f>
        <v>2402.4789483507043</v>
      </c>
      <c r="L21">
        <f>INDEX('PSIP costs'!$B$15:$V$44,MATCH('annual costs'!$A21,'PSIP costs'!$A$15:$A$44,0),MATCH('annual costs'!L$8,'PSIP costs'!$B$7:$V$7,0))/(1+inflation_rate)^($A21-L$5)</f>
        <v>2402.4789483507043</v>
      </c>
      <c r="M21">
        <f>INDEX('PSIP costs'!$B$15:$V$44,MATCH('annual costs'!$A21,'PSIP costs'!$A$15:$A$44,0),MATCH('annual costs'!M$8,'PSIP costs'!$B$7:$V$7,0))/(1+inflation_rate)^($A21-M$5)</f>
        <v>305.96086069385649</v>
      </c>
      <c r="N21">
        <f>INDEX('PSIP costs'!$B$15:$V$44,MATCH('annual costs'!$A21,'PSIP costs'!$A$15:$A$44,0),MATCH('annual costs'!N$8,'PSIP costs'!$B$7:$V$7,0))/(1+inflation_rate)^($A21-N$5)</f>
        <v>452.0793720014766</v>
      </c>
      <c r="O21">
        <f>INDEX('PSIP costs'!$B$15:$V$44,MATCH('annual costs'!$A21,'PSIP costs'!$A$15:$A$44,0),MATCH('annual costs'!O$8,'PSIP costs'!$B$7:$V$7,0))/(1+inflation_rate)^($A21-O$5)</f>
        <v>1172.1772288324</v>
      </c>
      <c r="P21">
        <f>INDEX('PSIP costs'!$B$15:$V$44,MATCH('annual costs'!$A21,'PSIP costs'!$A$15:$A$44,0),MATCH('annual costs'!P$8,'PSIP costs'!$B$7:$V$7,0))/(1+inflation_rate)^($A21-P$5)</f>
        <v>1411.1334683188948</v>
      </c>
      <c r="Q21">
        <v>1036.7699382710173</v>
      </c>
      <c r="R21">
        <v>1483.3241051251525</v>
      </c>
      <c r="S21">
        <v>1828.1984411101232</v>
      </c>
      <c r="T21">
        <v>1386.8165387703241</v>
      </c>
      <c r="U21">
        <v>2172.5690860004142</v>
      </c>
      <c r="V21">
        <v>2932.2223125199021</v>
      </c>
      <c r="W21">
        <v>1759.3069732292133</v>
      </c>
      <c r="X21">
        <v>2638.9215811260392</v>
      </c>
      <c r="Y21">
        <v>4276.4716525458925</v>
      </c>
      <c r="Z21">
        <v>1618.9553508106258</v>
      </c>
      <c r="AA21">
        <v>1764.9267349001082</v>
      </c>
      <c r="AB21">
        <v>2173.6466103506596</v>
      </c>
      <c r="AC21">
        <v>4036.8210726797961</v>
      </c>
      <c r="AD21">
        <v>5046.0263408497449</v>
      </c>
      <c r="AE21">
        <v>7468.2397517249874</v>
      </c>
      <c r="AF21">
        <v>333.38682297848692</v>
      </c>
      <c r="AG21">
        <v>502.97916905783904</v>
      </c>
      <c r="AH21">
        <v>855</v>
      </c>
      <c r="AI21">
        <v>384.3209209335335</v>
      </c>
      <c r="AJ21">
        <v>579.82320877500888</v>
      </c>
      <c r="AK21">
        <v>962.37901628400709</v>
      </c>
      <c r="AL21">
        <v>435.25501888858008</v>
      </c>
      <c r="AM21">
        <v>656.66724849217883</v>
      </c>
      <c r="AN21">
        <v>1069.7580325680142</v>
      </c>
      <c r="AP21">
        <f t="shared" si="2"/>
        <v>2028</v>
      </c>
      <c r="AQ21">
        <f>AG21+9*G97</f>
        <v>1886.1718839668963</v>
      </c>
      <c r="AR21" s="171">
        <f t="shared" si="3"/>
        <v>194.20547046803102</v>
      </c>
      <c r="AS21" s="171">
        <f>AR21+AG59</f>
        <v>216.03616356949973</v>
      </c>
    </row>
    <row r="22" spans="1:45">
      <c r="A22">
        <v>2029</v>
      </c>
      <c r="B22">
        <f>INDEX('PSIP costs'!$B$15:$V$44,MATCH('annual costs'!$A22,'PSIP costs'!$A$15:$A$44,0),MATCH('annual costs'!B$8,'PSIP costs'!$B$7:$V$7,0))/(1+inflation_rate)^($A22-B$5)</f>
        <v>1556.6794261137006</v>
      </c>
      <c r="C22">
        <f>INDEX('PSIP costs'!$B$15:$V$44,MATCH('annual costs'!$A22,'PSIP costs'!$A$15:$A$44,0),MATCH('annual costs'!C$8,'PSIP costs'!$B$7:$V$7,0))/(1+inflation_rate)^($A22-C$5)</f>
        <v>2946.8266670598632</v>
      </c>
      <c r="D22">
        <f>INDEX('PSIP costs'!$B$15:$V$44,MATCH('annual costs'!$A22,'PSIP costs'!$A$15:$A$44,0),MATCH('annual costs'!D$8,'PSIP costs'!$B$7:$V$7,0))/(1+inflation_rate)^($A22-D$5)</f>
        <v>2312.4183426120994</v>
      </c>
      <c r="E22">
        <f>INDEX('PSIP costs'!$B$15:$V$44,MATCH('annual costs'!$A22,'PSIP costs'!$A$15:$A$44,0),MATCH('annual costs'!E$8,'PSIP costs'!$B$7:$V$7,0))/(1+inflation_rate)^($A22-E$5)</f>
        <v>1323.5343668791475</v>
      </c>
      <c r="F22">
        <f>INDEX('PSIP costs'!$B$15:$V$44,MATCH('annual costs'!$A22,'PSIP costs'!$A$15:$A$44,0),MATCH('annual costs'!F$8,'PSIP costs'!$B$7:$V$7,0))/(1+inflation_rate)^($A22-F$5)</f>
        <v>2799.9999999999995</v>
      </c>
      <c r="G22">
        <f>INDEX('PSIP costs'!$B$15:$V$44,MATCH('annual costs'!$A22,'PSIP costs'!$A$15:$A$44,0),MATCH('annual costs'!G$8,'PSIP costs'!$B$7:$V$7,0))/(1+inflation_rate)^($A22-G$5)</f>
        <v>2244.0188370884007</v>
      </c>
      <c r="H22">
        <f>INDEX('PSIP costs'!$B$15:$V$44,MATCH('annual costs'!$A22,'PSIP costs'!$A$15:$A$44,0),MATCH('annual costs'!H$8,'PSIP costs'!$B$7:$V$7,0))/(1+inflation_rate)^($A22-H$5)</f>
        <v>4472.5332237559142</v>
      </c>
      <c r="I22">
        <f>INDEX('PSIP costs'!$B$15:$V$44,MATCH('annual costs'!$A22,'PSIP costs'!$A$15:$A$44,0),MATCH('annual costs'!I$8,'PSIP costs'!$B$7:$V$7,0))/(1+inflation_rate)^($A22-I$5)</f>
        <v>1774.9242179684222</v>
      </c>
      <c r="J22">
        <f>INDEX('PSIP costs'!$B$15:$V$44,MATCH('annual costs'!$A22,'PSIP costs'!$A$15:$A$44,0),MATCH('annual costs'!J$8,'PSIP costs'!$B$7:$V$7,0))/(1+inflation_rate)^($A22-J$5)</f>
        <v>1964.8411092910435</v>
      </c>
      <c r="K22">
        <f>INDEX('PSIP costs'!$B$15:$V$44,MATCH('annual costs'!$A22,'PSIP costs'!$A$15:$A$44,0),MATCH('annual costs'!K$8,'PSIP costs'!$B$7:$V$7,0))/(1+inflation_rate)^($A22-K$5)</f>
        <v>2340.9667172122486</v>
      </c>
      <c r="L22">
        <f>INDEX('PSIP costs'!$B$15:$V$44,MATCH('annual costs'!$A22,'PSIP costs'!$A$15:$A$44,0),MATCH('annual costs'!L$8,'PSIP costs'!$B$7:$V$7,0))/(1+inflation_rate)^($A22-L$5)</f>
        <v>2340.9667172122486</v>
      </c>
      <c r="M22">
        <f>INDEX('PSIP costs'!$B$15:$V$44,MATCH('annual costs'!$A22,'PSIP costs'!$A$15:$A$44,0),MATCH('annual costs'!M$8,'PSIP costs'!$B$7:$V$7,0))/(1+inflation_rate)^($A22-M$5)</f>
        <v>292.62083965153107</v>
      </c>
      <c r="N22">
        <f>INDEX('PSIP costs'!$B$15:$V$44,MATCH('annual costs'!$A22,'PSIP costs'!$A$15:$A$44,0),MATCH('annual costs'!N$8,'PSIP costs'!$B$7:$V$7,0))/(1+inflation_rate)^($A22-N$5)</f>
        <v>433.77669184115854</v>
      </c>
      <c r="O22">
        <f>INDEX('PSIP costs'!$B$15:$V$44,MATCH('annual costs'!$A22,'PSIP costs'!$A$15:$A$44,0),MATCH('annual costs'!O$8,'PSIP costs'!$B$7:$V$7,0))/(1+inflation_rate)^($A22-O$5)</f>
        <v>1127.6607967059003</v>
      </c>
      <c r="P22">
        <f>INDEX('PSIP costs'!$B$15:$V$44,MATCH('annual costs'!$A22,'PSIP costs'!$A$15:$A$44,0),MATCH('annual costs'!P$8,'PSIP costs'!$B$7:$V$7,0))/(1+inflation_rate)^($A22-P$5)</f>
        <v>1357.6338143182147</v>
      </c>
      <c r="Q22">
        <v>981.4097541974138</v>
      </c>
      <c r="R22">
        <v>1448.2267726253046</v>
      </c>
      <c r="S22">
        <v>1828.1984411101232</v>
      </c>
      <c r="T22">
        <v>1325.0827227878449</v>
      </c>
      <c r="U22">
        <v>2112.678774081287</v>
      </c>
      <c r="V22">
        <v>2932.2223125199021</v>
      </c>
      <c r="W22">
        <v>1530.2712942635217</v>
      </c>
      <c r="X22">
        <v>2460.3410409783919</v>
      </c>
      <c r="Y22">
        <v>4276.4716525458925</v>
      </c>
      <c r="Z22">
        <v>1568.5288726706221</v>
      </c>
      <c r="AA22">
        <v>1727.7703825864219</v>
      </c>
      <c r="AB22">
        <v>2173.6466103506596</v>
      </c>
      <c r="AC22">
        <v>3900.2273686800763</v>
      </c>
      <c r="AD22">
        <v>4875.2842108500954</v>
      </c>
      <c r="AE22">
        <v>7468.2397517249874</v>
      </c>
      <c r="AF22">
        <v>306.61853792182006</v>
      </c>
      <c r="AG22">
        <v>484.86763108005135</v>
      </c>
      <c r="AH22">
        <v>855</v>
      </c>
      <c r="AI22">
        <v>353.463036770987</v>
      </c>
      <c r="AJ22">
        <v>558.944630272837</v>
      </c>
      <c r="AK22">
        <v>960.38886411390047</v>
      </c>
      <c r="AL22">
        <v>400.30753562015394</v>
      </c>
      <c r="AM22">
        <v>633.0216294656226</v>
      </c>
      <c r="AN22">
        <v>1065.7777282278009</v>
      </c>
      <c r="AP22">
        <f t="shared" si="2"/>
        <v>2029</v>
      </c>
      <c r="AQ22">
        <f>AG22+9*G98</f>
        <v>1818.2536165501924</v>
      </c>
      <c r="AR22" s="171">
        <f t="shared" si="3"/>
        <v>187.21241793175113</v>
      </c>
      <c r="AS22" s="171">
        <f>AR22+AG60</f>
        <v>208.25701997515614</v>
      </c>
    </row>
    <row r="23" spans="1:45">
      <c r="A23">
        <v>2030</v>
      </c>
      <c r="B23">
        <f>INDEX('PSIP costs'!$B$15:$V$44,MATCH('annual costs'!$A23,'PSIP costs'!$A$15:$A$44,0),MATCH('annual costs'!B$8,'PSIP costs'!$B$7:$V$7,0))/(1+inflation_rate)^($A23-B$5)</f>
        <v>1550.9663236437843</v>
      </c>
      <c r="C23">
        <f>INDEX('PSIP costs'!$B$15:$V$44,MATCH('annual costs'!$A23,'PSIP costs'!$A$15:$A$44,0),MATCH('annual costs'!C$8,'PSIP costs'!$B$7:$V$7,0))/(1+inflation_rate)^($A23-C$5)</f>
        <v>2933.6711074045661</v>
      </c>
      <c r="D23">
        <f>INDEX('PSIP costs'!$B$15:$V$44,MATCH('annual costs'!$A23,'PSIP costs'!$A$15:$A$44,0),MATCH('annual costs'!D$8,'PSIP costs'!$B$7:$V$7,0))/(1+inflation_rate)^($A23-D$5)</f>
        <v>2301.9113442327384</v>
      </c>
      <c r="E23">
        <f>INDEX('PSIP costs'!$B$15:$V$44,MATCH('annual costs'!$A23,'PSIP costs'!$A$15:$A$44,0),MATCH('annual costs'!E$8,'PSIP costs'!$B$7:$V$7,0))/(1+inflation_rate)^($A23-E$5)</f>
        <v>1323.5016493575035</v>
      </c>
      <c r="F23">
        <f>INDEX('PSIP costs'!$B$15:$V$44,MATCH('annual costs'!$A23,'PSIP costs'!$A$15:$A$44,0),MATCH('annual costs'!F$8,'PSIP costs'!$B$7:$V$7,0))/(1+inflation_rate)^($A23-F$5)</f>
        <v>2799.9999999999995</v>
      </c>
      <c r="G23">
        <f>INDEX('PSIP costs'!$B$15:$V$44,MATCH('annual costs'!$A23,'PSIP costs'!$A$15:$A$44,0),MATCH('annual costs'!G$8,'PSIP costs'!$B$7:$V$7,0))/(1+inflation_rate)^($A23-G$5)</f>
        <v>2233.6648674752746</v>
      </c>
      <c r="H23">
        <f>INDEX('PSIP costs'!$B$15:$V$44,MATCH('annual costs'!$A23,'PSIP costs'!$A$15:$A$44,0),MATCH('annual costs'!H$8,'PSIP costs'!$B$7:$V$7,0))/(1+inflation_rate)^($A23-H$5)</f>
        <v>4401.0666144647457</v>
      </c>
      <c r="I23">
        <f>INDEX('PSIP costs'!$B$15:$V$44,MATCH('annual costs'!$A23,'PSIP costs'!$A$15:$A$44,0),MATCH('annual costs'!I$8,'PSIP costs'!$B$7:$V$7,0))/(1+inflation_rate)^($A23-I$5)</f>
        <v>1738.9511648668872</v>
      </c>
      <c r="J23">
        <f>INDEX('PSIP costs'!$B$15:$V$44,MATCH('annual costs'!$A23,'PSIP costs'!$A$15:$A$44,0),MATCH('annual costs'!J$8,'PSIP costs'!$B$7:$V$7,0))/(1+inflation_rate)^($A23-J$5)</f>
        <v>1925.0189395076441</v>
      </c>
      <c r="K23">
        <f>INDEX('PSIP costs'!$B$15:$V$44,MATCH('annual costs'!$A23,'PSIP costs'!$A$15:$A$44,0),MATCH('annual costs'!K$8,'PSIP costs'!$B$7:$V$7,0))/(1+inflation_rate)^($A23-K$5)</f>
        <v>2284.7735948002105</v>
      </c>
      <c r="L23">
        <f>INDEX('PSIP costs'!$B$15:$V$44,MATCH('annual costs'!$A23,'PSIP costs'!$A$15:$A$44,0),MATCH('annual costs'!L$8,'PSIP costs'!$B$7:$V$7,0))/(1+inflation_rate)^($A23-L$5)</f>
        <v>2284.7735948002105</v>
      </c>
      <c r="M23">
        <f>INDEX('PSIP costs'!$B$15:$V$44,MATCH('annual costs'!$A23,'PSIP costs'!$A$15:$A$44,0),MATCH('annual costs'!M$8,'PSIP costs'!$B$7:$V$7,0))/(1+inflation_rate)^($A23-M$5)</f>
        <v>281.21488841557311</v>
      </c>
      <c r="N23">
        <f>INDEX('PSIP costs'!$B$15:$V$44,MATCH('annual costs'!$A23,'PSIP costs'!$A$15:$A$44,0),MATCH('annual costs'!N$8,'PSIP costs'!$B$7:$V$7,0))/(1+inflation_rate)^($A23-N$5)</f>
        <v>416.75890665465823</v>
      </c>
      <c r="O23">
        <f>INDEX('PSIP costs'!$B$15:$V$44,MATCH('annual costs'!$A23,'PSIP costs'!$A$15:$A$44,0),MATCH('annual costs'!O$8,'PSIP costs'!$B$7:$V$7,0))/(1+inflation_rate)^($A23-O$5)</f>
        <v>1086.6891117443893</v>
      </c>
      <c r="P23">
        <f>INDEX('PSIP costs'!$B$15:$V$44,MATCH('annual costs'!$A23,'PSIP costs'!$A$15:$A$44,0),MATCH('annual costs'!P$8,'PSIP costs'!$B$7:$V$7,0))/(1+inflation_rate)^($A23-P$5)</f>
        <v>1308.7008657566839</v>
      </c>
      <c r="Q23">
        <v>926.0495701238093</v>
      </c>
      <c r="R23">
        <v>1413.1294401254563</v>
      </c>
      <c r="S23">
        <v>1828.1984411101232</v>
      </c>
      <c r="T23">
        <v>1263.348906805365</v>
      </c>
      <c r="U23">
        <v>2052.7884621621583</v>
      </c>
      <c r="V23">
        <v>2932.2223125199021</v>
      </c>
      <c r="W23">
        <v>1301.2356152978298</v>
      </c>
      <c r="X23">
        <v>2281.7605008307437</v>
      </c>
      <c r="Y23">
        <v>4276.4716525458925</v>
      </c>
      <c r="Z23">
        <v>1518.1023945306194</v>
      </c>
      <c r="AA23">
        <v>1690.6140302727351</v>
      </c>
      <c r="AB23">
        <v>2173.6466103506596</v>
      </c>
      <c r="AC23">
        <v>3769.0908844462347</v>
      </c>
      <c r="AD23">
        <v>4711.3636055577927</v>
      </c>
      <c r="AE23">
        <v>7468.2397517249874</v>
      </c>
      <c r="AF23">
        <v>279.85025286515327</v>
      </c>
      <c r="AG23">
        <v>466.75609310226372</v>
      </c>
      <c r="AH23">
        <v>855</v>
      </c>
      <c r="AI23">
        <v>322.60515260844056</v>
      </c>
      <c r="AJ23">
        <v>538.06605177066513</v>
      </c>
      <c r="AK23">
        <v>958.39871194379396</v>
      </c>
      <c r="AL23">
        <v>365.3600523517278</v>
      </c>
      <c r="AM23">
        <v>609.37601043906648</v>
      </c>
      <c r="AN23">
        <v>1061.7974238875879</v>
      </c>
      <c r="AP23">
        <f t="shared" si="2"/>
        <v>2030</v>
      </c>
      <c r="AQ23">
        <f>AG23+9*G99</f>
        <v>1750.3353491334888</v>
      </c>
      <c r="AR23" s="171">
        <f t="shared" si="3"/>
        <v>180.21936539547124</v>
      </c>
      <c r="AS23" s="171">
        <f>AR23+AG61</f>
        <v>200.47787638081255</v>
      </c>
    </row>
    <row r="24" spans="1:45">
      <c r="A24">
        <v>2031</v>
      </c>
      <c r="B24">
        <f>INDEX('PSIP costs'!$B$15:$V$44,MATCH('annual costs'!$A24,'PSIP costs'!$A$15:$A$44,0),MATCH('annual costs'!B$8,'PSIP costs'!$B$7:$V$7,0))/(1+inflation_rate)^($A24-B$5)</f>
        <v>1544.9685704712463</v>
      </c>
      <c r="C24">
        <f>INDEX('PSIP costs'!$B$15:$V$44,MATCH('annual costs'!$A24,'PSIP costs'!$A$15:$A$44,0),MATCH('annual costs'!C$8,'PSIP costs'!$B$7:$V$7,0))/(1+inflation_rate)^($A24-C$5)</f>
        <v>2922.3551117531897</v>
      </c>
      <c r="D24">
        <f>INDEX('PSIP costs'!$B$15:$V$44,MATCH('annual costs'!$A24,'PSIP costs'!$A$15:$A$44,0),MATCH('annual costs'!D$8,'PSIP costs'!$B$7:$V$7,0))/(1+inflation_rate)^($A24-D$5)</f>
        <v>2293.3485912344354</v>
      </c>
      <c r="E24">
        <f>INDEX('PSIP costs'!$B$15:$V$44,MATCH('annual costs'!$A24,'PSIP costs'!$A$15:$A$44,0),MATCH('annual costs'!E$8,'PSIP costs'!$B$7:$V$7,0))/(1+inflation_rate)^($A24-E$5)</f>
        <v>1323.0562943758221</v>
      </c>
      <c r="F24">
        <f>INDEX('PSIP costs'!$B$15:$V$44,MATCH('annual costs'!$A24,'PSIP costs'!$A$15:$A$44,0),MATCH('annual costs'!F$8,'PSIP costs'!$B$7:$V$7,0))/(1+inflation_rate)^($A24-F$5)</f>
        <v>2799.9999999999991</v>
      </c>
      <c r="G24">
        <f>INDEX('PSIP costs'!$B$15:$V$44,MATCH('annual costs'!$A24,'PSIP costs'!$A$15:$A$44,0),MATCH('annual costs'!G$8,'PSIP costs'!$B$7:$V$7,0))/(1+inflation_rate)^($A24-G$5)</f>
        <v>2212.0293280324931</v>
      </c>
      <c r="H24">
        <f>INDEX('PSIP costs'!$B$15:$V$44,MATCH('annual costs'!$A24,'PSIP costs'!$A$15:$A$44,0),MATCH('annual costs'!H$8,'PSIP costs'!$B$7:$V$7,0))/(1+inflation_rate)^($A24-H$5)</f>
        <v>4365.3333098191597</v>
      </c>
      <c r="I24">
        <f>INDEX('PSIP costs'!$B$15:$V$44,MATCH('annual costs'!$A24,'PSIP costs'!$A$15:$A$44,0),MATCH('annual costs'!I$8,'PSIP costs'!$B$7:$V$7,0))/(1+inflation_rate)^($A24-I$5)</f>
        <v>1703.7071910896093</v>
      </c>
      <c r="J24">
        <f>INDEX('PSIP costs'!$B$15:$V$44,MATCH('annual costs'!$A24,'PSIP costs'!$A$15:$A$44,0),MATCH('annual costs'!J$8,'PSIP costs'!$B$7:$V$7,0))/(1+inflation_rate)^($A24-J$5)</f>
        <v>1886.0038605361976</v>
      </c>
      <c r="K24">
        <f>INDEX('PSIP costs'!$B$15:$V$44,MATCH('annual costs'!$A24,'PSIP costs'!$A$15:$A$44,0),MATCH('annual costs'!K$8,'PSIP costs'!$B$7:$V$7,0))/(1+inflation_rate)^($A24-K$5)</f>
        <v>2238.2531295831577</v>
      </c>
      <c r="L24">
        <f>INDEX('PSIP costs'!$B$15:$V$44,MATCH('annual costs'!$A24,'PSIP costs'!$A$15:$A$44,0),MATCH('annual costs'!L$8,'PSIP costs'!$B$7:$V$7,0))/(1+inflation_rate)^($A24-L$5)</f>
        <v>2238.2531295831577</v>
      </c>
      <c r="M24">
        <f>INDEX('PSIP costs'!$B$15:$V$44,MATCH('annual costs'!$A24,'PSIP costs'!$A$15:$A$44,0),MATCH('annual costs'!M$8,'PSIP costs'!$B$7:$V$7,0))/(1+inflation_rate)^($A24-M$5)</f>
        <v>270.12080504029223</v>
      </c>
      <c r="N24">
        <f>INDEX('PSIP costs'!$B$15:$V$44,MATCH('annual costs'!$A24,'PSIP costs'!$A$15:$A$44,0),MATCH('annual costs'!N$8,'PSIP costs'!$B$7:$V$7,0))/(1+inflation_rate)^($A24-N$5)</f>
        <v>401.73774120723346</v>
      </c>
      <c r="O24">
        <f>INDEX('PSIP costs'!$B$15:$V$44,MATCH('annual costs'!$A24,'PSIP costs'!$A$15:$A$44,0),MATCH('annual costs'!O$8,'PSIP costs'!$B$7:$V$7,0))/(1+inflation_rate)^($A24-O$5)</f>
        <v>1049.8746303549035</v>
      </c>
      <c r="P24">
        <f>INDEX('PSIP costs'!$B$15:$V$44,MATCH('annual costs'!$A24,'PSIP costs'!$A$15:$A$44,0),MATCH('annual costs'!P$8,'PSIP costs'!$B$7:$V$7,0))/(1+inflation_rate)^($A24-P$5)</f>
        <v>1264.1347589987613</v>
      </c>
      <c r="Q24">
        <v>899.56407407234474</v>
      </c>
      <c r="R24">
        <v>1397.4627595621032</v>
      </c>
      <c r="S24">
        <v>1828.1984411101232</v>
      </c>
      <c r="T24">
        <v>1232.4369637880627</v>
      </c>
      <c r="U24">
        <v>2033.4687663192362</v>
      </c>
      <c r="V24">
        <v>2932.2223125199021</v>
      </c>
      <c r="W24">
        <v>1269.6948823402661</v>
      </c>
      <c r="X24">
        <v>2238.4144000755696</v>
      </c>
      <c r="Y24">
        <v>4276.4716525458925</v>
      </c>
      <c r="Z24">
        <v>1497.818878648992</v>
      </c>
      <c r="AA24">
        <v>1672.3534048627916</v>
      </c>
      <c r="AB24">
        <v>2173.6466103506596</v>
      </c>
      <c r="AC24">
        <v>3643.1864387782366</v>
      </c>
      <c r="AD24">
        <v>4553.9830484727963</v>
      </c>
      <c r="AE24">
        <v>7468.2397517249874</v>
      </c>
      <c r="AF24">
        <v>274.37492183083498</v>
      </c>
      <c r="AG24">
        <v>460.92164193848544</v>
      </c>
      <c r="AH24">
        <v>855</v>
      </c>
      <c r="AI24">
        <v>316.29331266610143</v>
      </c>
      <c r="AJ24">
        <v>531.34022612353181</v>
      </c>
      <c r="AK24">
        <v>957.75246999414526</v>
      </c>
      <c r="AL24">
        <v>358.21170350136788</v>
      </c>
      <c r="AM24">
        <v>601.75881030857818</v>
      </c>
      <c r="AN24">
        <v>1060.5049399882905</v>
      </c>
      <c r="AP24">
        <f t="shared" si="2"/>
        <v>2031</v>
      </c>
      <c r="AQ24">
        <f>AG24+9*G100</f>
        <v>1728.4561572693201</v>
      </c>
      <c r="AR24" s="171">
        <f t="shared" si="3"/>
        <v>177.96662332802788</v>
      </c>
      <c r="AS24" s="171">
        <f>AR24+AG62</f>
        <v>197.97190292605242</v>
      </c>
    </row>
    <row r="25" spans="1:45">
      <c r="A25">
        <v>2032</v>
      </c>
      <c r="B25">
        <f>INDEX('PSIP costs'!$B$15:$V$44,MATCH('annual costs'!$A25,'PSIP costs'!$A$15:$A$44,0),MATCH('annual costs'!B$8,'PSIP costs'!$B$7:$V$7,0))/(1+inflation_rate)^($A25-B$5)</f>
        <v>1539.4497034192425</v>
      </c>
      <c r="C25">
        <f>INDEX('PSIP costs'!$B$15:$V$44,MATCH('annual costs'!$A25,'PSIP costs'!$A$15:$A$44,0),MATCH('annual costs'!C$8,'PSIP costs'!$B$7:$V$7,0))/(1+inflation_rate)^($A25-C$5)</f>
        <v>2910.5220955270051</v>
      </c>
      <c r="D25">
        <f>INDEX('PSIP costs'!$B$15:$V$44,MATCH('annual costs'!$A25,'PSIP costs'!$A$15:$A$44,0),MATCH('annual costs'!D$8,'PSIP costs'!$B$7:$V$7,0))/(1+inflation_rate)^($A25-D$5)</f>
        <v>2283.6172846619429</v>
      </c>
      <c r="E25">
        <f>INDEX('PSIP costs'!$B$15:$V$44,MATCH('annual costs'!$A25,'PSIP costs'!$A$15:$A$44,0),MATCH('annual costs'!E$8,'PSIP costs'!$B$7:$V$7,0))/(1+inflation_rate)^($A25-E$5)</f>
        <v>1323.7162733014093</v>
      </c>
      <c r="F25">
        <f>INDEX('PSIP costs'!$B$15:$V$44,MATCH('annual costs'!$A25,'PSIP costs'!$A$15:$A$44,0),MATCH('annual costs'!F$8,'PSIP costs'!$B$7:$V$7,0))/(1+inflation_rate)^($A25-F$5)</f>
        <v>2799.9999999999995</v>
      </c>
      <c r="G25">
        <f>INDEX('PSIP costs'!$B$15:$V$44,MATCH('annual costs'!$A25,'PSIP costs'!$A$15:$A$44,0),MATCH('annual costs'!G$8,'PSIP costs'!$B$7:$V$7,0))/(1+inflation_rate)^($A25-G$5)</f>
        <v>2198.5572437163819</v>
      </c>
      <c r="H25">
        <f>INDEX('PSIP costs'!$B$15:$V$44,MATCH('annual costs'!$A25,'PSIP costs'!$A$15:$A$44,0),MATCH('annual costs'!H$8,'PSIP costs'!$B$7:$V$7,0))/(1+inflation_rate)^($A25-H$5)</f>
        <v>4329.6000051735737</v>
      </c>
      <c r="I25">
        <f>INDEX('PSIP costs'!$B$15:$V$44,MATCH('annual costs'!$A25,'PSIP costs'!$A$15:$A$44,0),MATCH('annual costs'!I$8,'PSIP costs'!$B$7:$V$7,0))/(1+inflation_rate)^($A25-I$5)</f>
        <v>1669.1775201131863</v>
      </c>
      <c r="J25">
        <f>INDEX('PSIP costs'!$B$15:$V$44,MATCH('annual costs'!$A25,'PSIP costs'!$A$15:$A$44,0),MATCH('annual costs'!J$8,'PSIP costs'!$B$7:$V$7,0))/(1+inflation_rate)^($A25-J$5)</f>
        <v>1847.7795147652973</v>
      </c>
      <c r="K25">
        <f>INDEX('PSIP costs'!$B$15:$V$44,MATCH('annual costs'!$A25,'PSIP costs'!$A$15:$A$44,0),MATCH('annual costs'!K$8,'PSIP costs'!$B$7:$V$7,0))/(1+inflation_rate)^($A25-K$5)</f>
        <v>2192.663469176724</v>
      </c>
      <c r="L25">
        <f>INDEX('PSIP costs'!$B$15:$V$44,MATCH('annual costs'!$A25,'PSIP costs'!$A$15:$A$44,0),MATCH('annual costs'!L$8,'PSIP costs'!$B$7:$V$7,0))/(1+inflation_rate)^($A25-L$5)</f>
        <v>2192.663469176724</v>
      </c>
      <c r="M25">
        <f>INDEX('PSIP costs'!$B$15:$V$44,MATCH('annual costs'!$A25,'PSIP costs'!$A$15:$A$44,0),MATCH('annual costs'!M$8,'PSIP costs'!$B$7:$V$7,0))/(1+inflation_rate)^($A25-M$5)</f>
        <v>260.83449564769393</v>
      </c>
      <c r="N25">
        <f>INDEX('PSIP costs'!$B$15:$V$44,MATCH('annual costs'!$A25,'PSIP costs'!$A$15:$A$44,0),MATCH('annual costs'!N$8,'PSIP costs'!$B$7:$V$7,0))/(1+inflation_rate)^($A25-N$5)</f>
        <v>387.86916355680131</v>
      </c>
      <c r="O25">
        <f>INDEX('PSIP costs'!$B$15:$V$44,MATCH('annual costs'!$A25,'PSIP costs'!$A$15:$A$44,0),MATCH('annual costs'!O$8,'PSIP costs'!$B$7:$V$7,0))/(1+inflation_rate)^($A25-O$5)</f>
        <v>1016.2773432728593</v>
      </c>
      <c r="P25">
        <f>INDEX('PSIP costs'!$B$15:$V$44,MATCH('annual costs'!$A25,'PSIP costs'!$A$15:$A$44,0),MATCH('annual costs'!P$8,'PSIP costs'!$B$7:$V$7,0))/(1+inflation_rate)^($A25-P$5)</f>
        <v>1223.7422447102181</v>
      </c>
      <c r="Q25">
        <v>873.0785780208804</v>
      </c>
      <c r="R25">
        <v>1381.7960789987503</v>
      </c>
      <c r="S25">
        <v>1828.1984411101232</v>
      </c>
      <c r="T25">
        <v>1201.5250207707604</v>
      </c>
      <c r="U25">
        <v>2014.1490704763144</v>
      </c>
      <c r="V25">
        <v>2932.2223125199021</v>
      </c>
      <c r="W25">
        <v>1238.1541493827024</v>
      </c>
      <c r="X25">
        <v>2195.0682993203955</v>
      </c>
      <c r="Y25">
        <v>4276.4716525458925</v>
      </c>
      <c r="Z25">
        <v>1477.4595855073749</v>
      </c>
      <c r="AA25">
        <v>1654.0649439407146</v>
      </c>
      <c r="AB25">
        <v>2173.6466103506596</v>
      </c>
      <c r="AC25">
        <v>3522.2981940066356</v>
      </c>
      <c r="AD25">
        <v>4402.8727425082943</v>
      </c>
      <c r="AE25">
        <v>7468.2397517249874</v>
      </c>
      <c r="AF25">
        <v>268.89959079651675</v>
      </c>
      <c r="AG25">
        <v>455.08719077470698</v>
      </c>
      <c r="AH25">
        <v>855</v>
      </c>
      <c r="AI25">
        <v>309.98147272376235</v>
      </c>
      <c r="AJ25">
        <v>524.61440047639826</v>
      </c>
      <c r="AK25">
        <v>957.10622804449656</v>
      </c>
      <c r="AL25">
        <v>351.06335465100796</v>
      </c>
      <c r="AM25">
        <v>594.14161017808965</v>
      </c>
      <c r="AN25">
        <v>1059.2124560889929</v>
      </c>
      <c r="AP25">
        <f t="shared" si="2"/>
        <v>2032</v>
      </c>
      <c r="AQ25">
        <f>AG25+9*G101</f>
        <v>1706.5769654051514</v>
      </c>
      <c r="AR25" s="171">
        <f t="shared" si="3"/>
        <v>175.71388126058449</v>
      </c>
      <c r="AS25" s="171">
        <f>AR25+AG63</f>
        <v>195.46592947129227</v>
      </c>
    </row>
    <row r="26" spans="1:45">
      <c r="A26">
        <v>2033</v>
      </c>
      <c r="B26">
        <f>INDEX('PSIP costs'!$B$15:$V$44,MATCH('annual costs'!$A26,'PSIP costs'!$A$15:$A$44,0),MATCH('annual costs'!B$8,'PSIP costs'!$B$7:$V$7,0))/(1+inflation_rate)^($A26-B$5)</f>
        <v>1535.1197648425052</v>
      </c>
      <c r="C26">
        <f>INDEX('PSIP costs'!$B$15:$V$44,MATCH('annual costs'!$A26,'PSIP costs'!$A$15:$A$44,0),MATCH('annual costs'!C$8,'PSIP costs'!$B$7:$V$7,0))/(1+inflation_rate)^($A26-C$5)</f>
        <v>2901.8858469605802</v>
      </c>
      <c r="D26">
        <f>INDEX('PSIP costs'!$B$15:$V$44,MATCH('annual costs'!$A26,'PSIP costs'!$A$15:$A$44,0),MATCH('annual costs'!D$8,'PSIP costs'!$B$7:$V$7,0))/(1+inflation_rate)^($A26-D$5)</f>
        <v>2276.4666835062262</v>
      </c>
      <c r="E26">
        <f>INDEX('PSIP costs'!$B$15:$V$44,MATCH('annual costs'!$A26,'PSIP costs'!$A$15:$A$44,0),MATCH('annual costs'!E$8,'PSIP costs'!$B$7:$V$7,0))/(1+inflation_rate)^($A26-E$5)</f>
        <v>1323.200874746402</v>
      </c>
      <c r="F26">
        <f>INDEX('PSIP costs'!$B$15:$V$44,MATCH('annual costs'!$A26,'PSIP costs'!$A$15:$A$44,0),MATCH('annual costs'!F$8,'PSIP costs'!$B$7:$V$7,0))/(1+inflation_rate)^($A26-F$5)</f>
        <v>2799.9999999999991</v>
      </c>
      <c r="G26">
        <f>INDEX('PSIP costs'!$B$15:$V$44,MATCH('annual costs'!$A26,'PSIP costs'!$A$15:$A$44,0),MATCH('annual costs'!G$8,'PSIP costs'!$B$7:$V$7,0))/(1+inflation_rate)^($A26-G$5)</f>
        <v>2177.8836022084747</v>
      </c>
      <c r="H26">
        <f>INDEX('PSIP costs'!$B$15:$V$44,MATCH('annual costs'!$A26,'PSIP costs'!$A$15:$A$44,0),MATCH('annual costs'!H$8,'PSIP costs'!$B$7:$V$7,0))/(1+inflation_rate)^($A26-H$5)</f>
        <v>4293.8667005279895</v>
      </c>
      <c r="I26">
        <f>INDEX('PSIP costs'!$B$15:$V$44,MATCH('annual costs'!$A26,'PSIP costs'!$A$15:$A$44,0),MATCH('annual costs'!I$8,'PSIP costs'!$B$7:$V$7,0))/(1+inflation_rate)^($A26-I$5)</f>
        <v>1635.3476748955416</v>
      </c>
      <c r="J26">
        <f>INDEX('PSIP costs'!$B$15:$V$44,MATCH('annual costs'!$A26,'PSIP costs'!$A$15:$A$44,0),MATCH('annual costs'!J$8,'PSIP costs'!$B$7:$V$7,0))/(1+inflation_rate)^($A26-J$5)</f>
        <v>1810.3298761093645</v>
      </c>
      <c r="K26">
        <f>INDEX('PSIP costs'!$B$15:$V$44,MATCH('annual costs'!$A26,'PSIP costs'!$A$15:$A$44,0),MATCH('annual costs'!K$8,'PSIP costs'!$B$7:$V$7,0))/(1+inflation_rate)^($A26-K$5)</f>
        <v>2148.724634772338</v>
      </c>
      <c r="L26">
        <f>INDEX('PSIP costs'!$B$15:$V$44,MATCH('annual costs'!$A26,'PSIP costs'!$A$15:$A$44,0),MATCH('annual costs'!L$8,'PSIP costs'!$B$7:$V$7,0))/(1+inflation_rate)^($A26-L$5)</f>
        <v>2148.724634772338</v>
      </c>
      <c r="M26">
        <f>INDEX('PSIP costs'!$B$15:$V$44,MATCH('annual costs'!$A26,'PSIP costs'!$A$15:$A$44,0),MATCH('annual costs'!M$8,'PSIP costs'!$B$7:$V$7,0))/(1+inflation_rate)^($A26-M$5)</f>
        <v>251.79213074136331</v>
      </c>
      <c r="N26">
        <f>INDEX('PSIP costs'!$B$15:$V$44,MATCH('annual costs'!$A26,'PSIP costs'!$A$15:$A$44,0),MATCH('annual costs'!N$8,'PSIP costs'!$B$7:$V$7,0))/(1+inflation_rate)^($A26-N$5)</f>
        <v>375.10381940355592</v>
      </c>
      <c r="O26">
        <f>INDEX('PSIP costs'!$B$15:$V$44,MATCH('annual costs'!$A26,'PSIP costs'!$A$15:$A$44,0),MATCH('annual costs'!O$8,'PSIP costs'!$B$7:$V$7,0))/(1+inflation_rate)^($A26-O$5)</f>
        <v>985.01672260697546</v>
      </c>
      <c r="P26">
        <f>INDEX('PSIP costs'!$B$15:$V$44,MATCH('annual costs'!$A26,'PSIP costs'!$A$15:$A$44,0),MATCH('annual costs'!P$8,'PSIP costs'!$B$7:$V$7,0))/(1+inflation_rate)^($A26-P$5)</f>
        <v>1185.85971252384</v>
      </c>
      <c r="Q26">
        <v>846.59308196941583</v>
      </c>
      <c r="R26">
        <v>1366.1293984353974</v>
      </c>
      <c r="S26">
        <v>1828.1984411101232</v>
      </c>
      <c r="T26">
        <v>1170.6130777534581</v>
      </c>
      <c r="U26">
        <v>1994.8293746333925</v>
      </c>
      <c r="V26">
        <v>2932.2223125199021</v>
      </c>
      <c r="W26">
        <v>1206.6134164251387</v>
      </c>
      <c r="X26">
        <v>2151.7221985652209</v>
      </c>
      <c r="Y26">
        <v>4276.4716525458925</v>
      </c>
      <c r="Z26">
        <v>1457.0245151057686</v>
      </c>
      <c r="AA26">
        <v>1635.7486475065023</v>
      </c>
      <c r="AB26">
        <v>2173.6466103506596</v>
      </c>
      <c r="AC26">
        <v>3406.2192679335012</v>
      </c>
      <c r="AD26">
        <v>4257.7740849168777</v>
      </c>
      <c r="AE26">
        <v>7468.2397517249874</v>
      </c>
      <c r="AF26">
        <v>263.42425976219852</v>
      </c>
      <c r="AG26">
        <v>449.2527396109287</v>
      </c>
      <c r="AH26">
        <v>855</v>
      </c>
      <c r="AI26">
        <v>303.66963278142333</v>
      </c>
      <c r="AJ26">
        <v>517.88857482926505</v>
      </c>
      <c r="AK26">
        <v>956.45998609484775</v>
      </c>
      <c r="AL26">
        <v>343.91500580064809</v>
      </c>
      <c r="AM26">
        <v>586.52441004760135</v>
      </c>
      <c r="AN26">
        <v>1057.9199721896955</v>
      </c>
      <c r="AP26">
        <f t="shared" si="2"/>
        <v>2033</v>
      </c>
      <c r="AQ26">
        <f>AG26+9*G102</f>
        <v>1684.6977735409828</v>
      </c>
      <c r="AR26" s="171">
        <f t="shared" si="3"/>
        <v>173.46113919314107</v>
      </c>
      <c r="AS26" s="171">
        <f>AR26+AG64</f>
        <v>192.95995601653206</v>
      </c>
    </row>
    <row r="27" spans="1:45">
      <c r="A27">
        <v>2034</v>
      </c>
      <c r="B27">
        <f>INDEX('PSIP costs'!$B$15:$V$44,MATCH('annual costs'!$A27,'PSIP costs'!$A$15:$A$44,0),MATCH('annual costs'!B$8,'PSIP costs'!$B$7:$V$7,0))/(1+inflation_rate)^($A27-B$5)</f>
        <v>1530.4616488666657</v>
      </c>
      <c r="C27">
        <f>INDEX('PSIP costs'!$B$15:$V$44,MATCH('annual costs'!$A27,'PSIP costs'!$A$15:$A$44,0),MATCH('annual costs'!C$8,'PSIP costs'!$B$7:$V$7,0))/(1+inflation_rate)^($A27-C$5)</f>
        <v>2891.1943755367438</v>
      </c>
      <c r="D27">
        <f>INDEX('PSIP costs'!$B$15:$V$44,MATCH('annual costs'!$A27,'PSIP costs'!$A$15:$A$44,0),MATCH('annual costs'!D$8,'PSIP costs'!$B$7:$V$7,0))/(1+inflation_rate)^($A27-D$5)</f>
        <v>2268.1296568749117</v>
      </c>
      <c r="E27">
        <f>INDEX('PSIP costs'!$B$15:$V$44,MATCH('annual costs'!$A27,'PSIP costs'!$A$15:$A$44,0),MATCH('annual costs'!E$8,'PSIP costs'!$B$7:$V$7,0))/(1+inflation_rate)^($A27-E$5)</f>
        <v>1323.7405256785141</v>
      </c>
      <c r="F27">
        <f>INDEX('PSIP costs'!$B$15:$V$44,MATCH('annual costs'!$A27,'PSIP costs'!$A$15:$A$44,0),MATCH('annual costs'!F$8,'PSIP costs'!$B$7:$V$7,0))/(1+inflation_rate)^($A27-F$5)</f>
        <v>2799.9999999999991</v>
      </c>
      <c r="G27">
        <f>INDEX('PSIP costs'!$B$15:$V$44,MATCH('annual costs'!$A27,'PSIP costs'!$A$15:$A$44,0),MATCH('annual costs'!G$8,'PSIP costs'!$B$7:$V$7,0))/(1+inflation_rate)^($A27-G$5)</f>
        <v>2164.6194781085801</v>
      </c>
      <c r="H27">
        <f>INDEX('PSIP costs'!$B$15:$V$44,MATCH('annual costs'!$A27,'PSIP costs'!$A$15:$A$44,0),MATCH('annual costs'!H$8,'PSIP costs'!$B$7:$V$7,0))/(1+inflation_rate)^($A27-H$5)</f>
        <v>4258.1333958824043</v>
      </c>
      <c r="I27">
        <f>INDEX('PSIP costs'!$B$15:$V$44,MATCH('annual costs'!$A27,'PSIP costs'!$A$15:$A$44,0),MATCH('annual costs'!I$8,'PSIP costs'!$B$7:$V$7,0))/(1+inflation_rate)^($A27-I$5)</f>
        <v>1602.2034718062259</v>
      </c>
      <c r="J27">
        <f>INDEX('PSIP costs'!$B$15:$V$44,MATCH('annual costs'!$A27,'PSIP costs'!$A$15:$A$44,0),MATCH('annual costs'!J$8,'PSIP costs'!$B$7:$V$7,0))/(1+inflation_rate)^($A27-J$5)</f>
        <v>1773.6392432894922</v>
      </c>
      <c r="K27">
        <f>INDEX('PSIP costs'!$B$15:$V$44,MATCH('annual costs'!$A27,'PSIP costs'!$A$15:$A$44,0),MATCH('annual costs'!K$8,'PSIP costs'!$B$7:$V$7,0))/(1+inflation_rate)^($A27-K$5)</f>
        <v>2104.9287701474236</v>
      </c>
      <c r="L27">
        <f>INDEX('PSIP costs'!$B$15:$V$44,MATCH('annual costs'!$A27,'PSIP costs'!$A$15:$A$44,0),MATCH('annual costs'!L$8,'PSIP costs'!$B$7:$V$7,0))/(1+inflation_rate)^($A27-L$5)</f>
        <v>2104.9287701474236</v>
      </c>
      <c r="M27">
        <f>INDEX('PSIP costs'!$B$15:$V$44,MATCH('annual costs'!$A27,'PSIP costs'!$A$15:$A$44,0),MATCH('annual costs'!M$8,'PSIP costs'!$B$7:$V$7,0))/(1+inflation_rate)^($A27-M$5)</f>
        <v>243.71332417971547</v>
      </c>
      <c r="N27">
        <f>INDEX('PSIP costs'!$B$15:$V$44,MATCH('annual costs'!$A27,'PSIP costs'!$A$15:$A$44,0),MATCH('annual costs'!N$8,'PSIP costs'!$B$7:$V$7,0))/(1+inflation_rate)^($A27-N$5)</f>
        <v>362.66863717219564</v>
      </c>
      <c r="O27">
        <f>INDEX('PSIP costs'!$B$15:$V$44,MATCH('annual costs'!$A27,'PSIP costs'!$A$15:$A$44,0),MATCH('annual costs'!O$8,'PSIP costs'!$B$7:$V$7,0))/(1+inflation_rate)^($A27-O$5)</f>
        <v>955.9945275859078</v>
      </c>
      <c r="P27">
        <f>INDEX('PSIP costs'!$B$15:$V$44,MATCH('annual costs'!$A27,'PSIP costs'!$A$15:$A$44,0),MATCH('annual costs'!P$8,'PSIP costs'!$B$7:$V$7,0))/(1+inflation_rate)^($A27-P$5)</f>
        <v>1151.1102543845491</v>
      </c>
      <c r="Q27">
        <v>820.10758591795127</v>
      </c>
      <c r="R27">
        <v>1350.4627178720448</v>
      </c>
      <c r="S27">
        <v>1828.1984411101232</v>
      </c>
      <c r="T27">
        <v>1139.7011347361558</v>
      </c>
      <c r="U27">
        <v>1975.5096787904708</v>
      </c>
      <c r="V27">
        <v>2932.2223125199021</v>
      </c>
      <c r="W27">
        <v>1175.072683467575</v>
      </c>
      <c r="X27">
        <v>2108.3760978100463</v>
      </c>
      <c r="Y27">
        <v>4276.4716525458925</v>
      </c>
      <c r="Z27">
        <v>1436.5136674441724</v>
      </c>
      <c r="AA27">
        <v>1617.4045155601564</v>
      </c>
      <c r="AB27">
        <v>2173.6466103506596</v>
      </c>
      <c r="AC27">
        <v>3294.7513618929302</v>
      </c>
      <c r="AD27">
        <v>4118.439202366164</v>
      </c>
      <c r="AE27">
        <v>7468.2397517249874</v>
      </c>
      <c r="AF27">
        <v>257.94892872788029</v>
      </c>
      <c r="AG27">
        <v>443.41828844715042</v>
      </c>
      <c r="AH27">
        <v>855</v>
      </c>
      <c r="AI27">
        <v>297.3577928390842</v>
      </c>
      <c r="AJ27">
        <v>511.16274918213173</v>
      </c>
      <c r="AK27">
        <v>955.81374414519905</v>
      </c>
      <c r="AL27">
        <v>336.76665695028817</v>
      </c>
      <c r="AM27">
        <v>578.90720991711305</v>
      </c>
      <c r="AN27">
        <v>1056.6274882903981</v>
      </c>
      <c r="AP27">
        <f t="shared" si="2"/>
        <v>2034</v>
      </c>
      <c r="AQ27">
        <f>AG27+9*G103</f>
        <v>1662.8185816768139</v>
      </c>
      <c r="AR27" s="171">
        <f t="shared" si="3"/>
        <v>171.20839712569764</v>
      </c>
      <c r="AS27" s="171">
        <f>AR27+AG65</f>
        <v>190.45398256177188</v>
      </c>
    </row>
    <row r="28" spans="1:45">
      <c r="A28">
        <v>2035</v>
      </c>
      <c r="B28">
        <f>INDEX('PSIP costs'!$B$15:$V$44,MATCH('annual costs'!$A28,'PSIP costs'!$A$15:$A$44,0),MATCH('annual costs'!B$8,'PSIP costs'!$B$7:$V$7,0))/(1+inflation_rate)^($A28-B$5)</f>
        <v>1526.9133388212481</v>
      </c>
      <c r="C28">
        <f>INDEX('PSIP costs'!$B$15:$V$44,MATCH('annual costs'!$A28,'PSIP costs'!$A$15:$A$44,0),MATCH('annual costs'!C$8,'PSIP costs'!$B$7:$V$7,0))/(1+inflation_rate)^($A28-C$5)</f>
        <v>2885.6738321166845</v>
      </c>
      <c r="D28">
        <f>INDEX('PSIP costs'!$B$15:$V$44,MATCH('annual costs'!$A28,'PSIP costs'!$A$15:$A$44,0),MATCH('annual costs'!D$8,'PSIP costs'!$B$7:$V$7,0))/(1+inflation_rate)^($A28-D$5)</f>
        <v>2264.3633181399564</v>
      </c>
      <c r="E28">
        <f>INDEX('PSIP costs'!$B$15:$V$44,MATCH('annual costs'!$A28,'PSIP costs'!$A$15:$A$44,0),MATCH('annual costs'!E$8,'PSIP costs'!$B$7:$V$7,0))/(1+inflation_rate)^($A28-E$5)</f>
        <v>1323.1348904297984</v>
      </c>
      <c r="F28">
        <f>INDEX('PSIP costs'!$B$15:$V$44,MATCH('annual costs'!$A28,'PSIP costs'!$A$15:$A$44,0),MATCH('annual costs'!F$8,'PSIP costs'!$B$7:$V$7,0))/(1+inflation_rate)^($A28-F$5)</f>
        <v>2799.9999999999995</v>
      </c>
      <c r="G28">
        <f>INDEX('PSIP costs'!$B$15:$V$44,MATCH('annual costs'!$A28,'PSIP costs'!$A$15:$A$44,0),MATCH('annual costs'!G$8,'PSIP costs'!$B$7:$V$7,0))/(1+inflation_rate)^($A28-G$5)</f>
        <v>2144.4078266248907</v>
      </c>
      <c r="H28">
        <f>INDEX('PSIP costs'!$B$15:$V$44,MATCH('annual costs'!$A28,'PSIP costs'!$A$15:$A$44,0),MATCH('annual costs'!H$8,'PSIP costs'!$B$7:$V$7,0))/(1+inflation_rate)^($A28-H$5)</f>
        <v>4222.4000912368192</v>
      </c>
      <c r="I28">
        <f>INDEX('PSIP costs'!$B$15:$V$44,MATCH('annual costs'!$A28,'PSIP costs'!$A$15:$A$44,0),MATCH('annual costs'!I$8,'PSIP costs'!$B$7:$V$7,0))/(1+inflation_rate)^($A28-I$5)</f>
        <v>1569.7310146797352</v>
      </c>
      <c r="J28">
        <f>INDEX('PSIP costs'!$B$15:$V$44,MATCH('annual costs'!$A28,'PSIP costs'!$A$15:$A$44,0),MATCH('annual costs'!J$8,'PSIP costs'!$B$7:$V$7,0))/(1+inflation_rate)^($A28-J$5)</f>
        <v>1737.6922332504669</v>
      </c>
      <c r="K28">
        <f>INDEX('PSIP costs'!$B$15:$V$44,MATCH('annual costs'!$A28,'PSIP costs'!$A$15:$A$44,0),MATCH('annual costs'!K$8,'PSIP costs'!$B$7:$V$7,0))/(1+inflation_rate)^($A28-K$5)</f>
        <v>2062.0098938631322</v>
      </c>
      <c r="L28">
        <f>INDEX('PSIP costs'!$B$15:$V$44,MATCH('annual costs'!$A28,'PSIP costs'!$A$15:$A$44,0),MATCH('annual costs'!L$8,'PSIP costs'!$B$7:$V$7,0))/(1+inflation_rate)^($A28-L$5)</f>
        <v>2062.0098938631322</v>
      </c>
      <c r="M28">
        <f>INDEX('PSIP costs'!$B$15:$V$44,MATCH('annual costs'!$A28,'PSIP costs'!$A$15:$A$44,0),MATCH('annual costs'!M$8,'PSIP costs'!$B$7:$V$7,0))/(1+inflation_rate)^($A28-M$5)</f>
        <v>235.84149097052409</v>
      </c>
      <c r="N28">
        <f>INDEX('PSIP costs'!$B$15:$V$44,MATCH('annual costs'!$A28,'PSIP costs'!$A$15:$A$44,0),MATCH('annual costs'!N$8,'PSIP costs'!$B$7:$V$7,0))/(1+inflation_rate)^($A28-N$5)</f>
        <v>351.98095631250425</v>
      </c>
      <c r="O28">
        <f>INDEX('PSIP costs'!$B$15:$V$44,MATCH('annual costs'!$A28,'PSIP costs'!$A$15:$A$44,0),MATCH('annual costs'!O$8,'PSIP costs'!$B$7:$V$7,0))/(1+inflation_rate)^($A28-O$5)</f>
        <v>929.11572273584113</v>
      </c>
      <c r="P28">
        <f>INDEX('PSIP costs'!$B$15:$V$44,MATCH('annual costs'!$A28,'PSIP costs'!$A$15:$A$44,0),MATCH('annual costs'!P$8,'PSIP costs'!$B$7:$V$7,0))/(1+inflation_rate)^($A28-P$5)</f>
        <v>1118.6439299810359</v>
      </c>
      <c r="Q28">
        <v>793.62208986648659</v>
      </c>
      <c r="R28">
        <v>1334.7960373086917</v>
      </c>
      <c r="S28">
        <v>1828.1984411101232</v>
      </c>
      <c r="T28">
        <v>1108.7891917188535</v>
      </c>
      <c r="U28">
        <v>1956.1899829475492</v>
      </c>
      <c r="V28">
        <v>2932.2223125199021</v>
      </c>
      <c r="W28">
        <v>1143.5319505100115</v>
      </c>
      <c r="X28">
        <v>2065.0299970548722</v>
      </c>
      <c r="Y28">
        <v>4276.4716525458925</v>
      </c>
      <c r="Z28">
        <v>1415.9270425225852</v>
      </c>
      <c r="AA28">
        <v>1599.032548101676</v>
      </c>
      <c r="AB28">
        <v>2173.6466103506596</v>
      </c>
      <c r="AC28">
        <v>3187.7044042614993</v>
      </c>
      <c r="AD28">
        <v>3984.6305053268752</v>
      </c>
      <c r="AE28">
        <v>7468.2397517249874</v>
      </c>
      <c r="AF28">
        <v>252.47359769356206</v>
      </c>
      <c r="AG28">
        <v>437.58383728337208</v>
      </c>
      <c r="AH28">
        <v>855</v>
      </c>
      <c r="AI28">
        <v>291.04595289674518</v>
      </c>
      <c r="AJ28">
        <v>504.43692353499836</v>
      </c>
      <c r="AK28">
        <v>955.16750219555036</v>
      </c>
      <c r="AL28">
        <v>329.61830809992824</v>
      </c>
      <c r="AM28">
        <v>571.29000978662464</v>
      </c>
      <c r="AN28">
        <v>1055.3350043911007</v>
      </c>
      <c r="AP28">
        <f t="shared" si="2"/>
        <v>2035</v>
      </c>
      <c r="AQ28">
        <f>AG28+9*G104</f>
        <v>1640.9393898126452</v>
      </c>
      <c r="AR28" s="171">
        <f t="shared" si="3"/>
        <v>168.95565505825425</v>
      </c>
      <c r="AS28" s="171">
        <f>AR28+AG66</f>
        <v>187.94800910701173</v>
      </c>
    </row>
    <row r="29" spans="1:45">
      <c r="A29">
        <v>2036</v>
      </c>
      <c r="B29">
        <f>INDEX('PSIP costs'!$B$15:$V$44,MATCH('annual costs'!$A29,'PSIP costs'!$A$15:$A$44,0),MATCH('annual costs'!B$8,'PSIP costs'!$B$7:$V$7,0))/(1+inflation_rate)^($A29-B$5)</f>
        <v>1523.012020346335</v>
      </c>
      <c r="C29">
        <f>INDEX('PSIP costs'!$B$15:$V$44,MATCH('annual costs'!$A29,'PSIP costs'!$A$15:$A$44,0),MATCH('annual costs'!C$8,'PSIP costs'!$B$7:$V$7,0))/(1+inflation_rate)^($A29-C$5)</f>
        <v>2878.0447737427066</v>
      </c>
      <c r="D29">
        <f>INDEX('PSIP costs'!$B$15:$V$44,MATCH('annual costs'!$A29,'PSIP costs'!$A$15:$A$44,0),MATCH('annual costs'!D$8,'PSIP costs'!$B$7:$V$7,0))/(1+inflation_rate)^($A29-D$5)</f>
        <v>2257.9213132524251</v>
      </c>
      <c r="E29">
        <f>INDEX('PSIP costs'!$B$15:$V$44,MATCH('annual costs'!$A29,'PSIP costs'!$A$15:$A$44,0),MATCH('annual costs'!E$8,'PSIP costs'!$B$7:$V$7,0))/(1+inflation_rate)^($A29-E$5)</f>
        <v>1323.5366408432535</v>
      </c>
      <c r="F29">
        <f>INDEX('PSIP costs'!$B$15:$V$44,MATCH('annual costs'!$A29,'PSIP costs'!$A$15:$A$44,0),MATCH('annual costs'!F$8,'PSIP costs'!$B$7:$V$7,0))/(1+inflation_rate)^($A29-F$5)</f>
        <v>2799.9999999999991</v>
      </c>
      <c r="G29">
        <f>INDEX('PSIP costs'!$B$15:$V$44,MATCH('annual costs'!$A29,'PSIP costs'!$A$15:$A$44,0),MATCH('annual costs'!G$8,'PSIP costs'!$B$7:$V$7,0))/(1+inflation_rate)^($A29-G$5)</f>
        <v>2131.3475824941693</v>
      </c>
      <c r="H29">
        <f>INDEX('PSIP costs'!$B$15:$V$44,MATCH('annual costs'!$A29,'PSIP costs'!$A$15:$A$44,0),MATCH('annual costs'!H$8,'PSIP costs'!$B$7:$V$7,0))/(1+inflation_rate)^($A29-H$5)</f>
        <v>4186.6667865912341</v>
      </c>
      <c r="I29">
        <f>INDEX('PSIP costs'!$B$15:$V$44,MATCH('annual costs'!$A29,'PSIP costs'!$A$15:$A$44,0),MATCH('annual costs'!I$8,'PSIP costs'!$B$7:$V$7,0))/(1+inflation_rate)^($A29-I$5)</f>
        <v>1537.9166889893488</v>
      </c>
      <c r="J29">
        <f>INDEX('PSIP costs'!$B$15:$V$44,MATCH('annual costs'!$A29,'PSIP costs'!$A$15:$A$44,0),MATCH('annual costs'!J$8,'PSIP costs'!$B$7:$V$7,0))/(1+inflation_rate)^($A29-J$5)</f>
        <v>1702.473774711209</v>
      </c>
      <c r="K29">
        <f>INDEX('PSIP costs'!$B$15:$V$44,MATCH('annual costs'!$A29,'PSIP costs'!$A$15:$A$44,0),MATCH('annual costs'!K$8,'PSIP costs'!$B$7:$V$7,0))/(1+inflation_rate)^($A29-K$5)</f>
        <v>2020.6505986856018</v>
      </c>
      <c r="L29">
        <f>INDEX('PSIP costs'!$B$15:$V$44,MATCH('annual costs'!$A29,'PSIP costs'!$A$15:$A$44,0),MATCH('annual costs'!L$8,'PSIP costs'!$B$7:$V$7,0))/(1+inflation_rate)^($A29-L$5)</f>
        <v>2020.6505986856018</v>
      </c>
      <c r="M29">
        <f>INDEX('PSIP costs'!$B$15:$V$44,MATCH('annual costs'!$A29,'PSIP costs'!$A$15:$A$44,0),MATCH('annual costs'!M$8,'PSIP costs'!$B$7:$V$7,0))/(1+inflation_rate)^($A29-M$5)</f>
        <v>228.87175121932518</v>
      </c>
      <c r="N29">
        <f>INDEX('PSIP costs'!$B$15:$V$44,MATCH('annual costs'!$A29,'PSIP costs'!$A$15:$A$44,0),MATCH('annual costs'!N$8,'PSIP costs'!$B$7:$V$7,0))/(1+inflation_rate)^($A29-N$5)</f>
        <v>341.557842798259</v>
      </c>
      <c r="O29">
        <f>INDEX('PSIP costs'!$B$15:$V$44,MATCH('annual costs'!$A29,'PSIP costs'!$A$15:$A$44,0),MATCH('annual costs'!O$8,'PSIP costs'!$B$7:$V$7,0))/(1+inflation_rate)^($A29-O$5)</f>
        <v>903.588473468345</v>
      </c>
      <c r="P29">
        <f>INDEX('PSIP costs'!$B$15:$V$44,MATCH('annual costs'!$A29,'PSIP costs'!$A$15:$A$44,0),MATCH('annual costs'!P$8,'PSIP costs'!$B$7:$V$7,0))/(1+inflation_rate)^($A29-P$5)</f>
        <v>1088.3656671133047</v>
      </c>
      <c r="Q29">
        <v>773.52551431068616</v>
      </c>
      <c r="R29">
        <v>1319.129356745339</v>
      </c>
      <c r="S29">
        <v>1828.1984411101232</v>
      </c>
      <c r="T29">
        <v>1077.8772487015513</v>
      </c>
      <c r="U29">
        <v>1936.8702871046273</v>
      </c>
      <c r="V29">
        <v>2932.2223125199021</v>
      </c>
      <c r="W29">
        <v>1111.9912175524478</v>
      </c>
      <c r="X29">
        <v>2021.6838962996981</v>
      </c>
      <c r="Y29">
        <v>4276.4716525458925</v>
      </c>
      <c r="Z29">
        <v>1395.2646403410092</v>
      </c>
      <c r="AA29">
        <v>1580.6327451310619</v>
      </c>
      <c r="AB29">
        <v>2173.6466103506596</v>
      </c>
      <c r="AC29">
        <v>3084.8962087768814</v>
      </c>
      <c r="AD29">
        <v>3856.1202609711022</v>
      </c>
      <c r="AE29">
        <v>7468.2397517249874</v>
      </c>
      <c r="AF29">
        <v>246.9982666592438</v>
      </c>
      <c r="AG29">
        <v>431.74938611959368</v>
      </c>
      <c r="AH29">
        <v>855</v>
      </c>
      <c r="AI29">
        <v>284.73411295440604</v>
      </c>
      <c r="AJ29">
        <v>497.71109788786498</v>
      </c>
      <c r="AK29">
        <v>954.52126024590166</v>
      </c>
      <c r="AL29">
        <v>322.46995924956826</v>
      </c>
      <c r="AM29">
        <v>563.67280965613622</v>
      </c>
      <c r="AN29">
        <v>1054.0425204918033</v>
      </c>
      <c r="AP29">
        <f t="shared" si="2"/>
        <v>2036</v>
      </c>
      <c r="AQ29">
        <f>AG29+9*G105</f>
        <v>1619.0601979484763</v>
      </c>
      <c r="AR29" s="171">
        <f t="shared" si="3"/>
        <v>166.70291299081086</v>
      </c>
      <c r="AS29" s="171">
        <f>AR29+AG67</f>
        <v>185.44203565225155</v>
      </c>
    </row>
    <row r="30" spans="1:45">
      <c r="A30">
        <v>2037</v>
      </c>
      <c r="B30">
        <f>INDEX('PSIP costs'!$B$15:$V$44,MATCH('annual costs'!$A30,'PSIP costs'!$A$15:$A$44,0),MATCH('annual costs'!B$8,'PSIP costs'!$B$7:$V$7,0))/(1+inflation_rate)^($A30-B$5)</f>
        <v>1520.1463622559313</v>
      </c>
      <c r="C30">
        <f>INDEX('PSIP costs'!$B$15:$V$44,MATCH('annual costs'!$A30,'PSIP costs'!$A$15:$A$44,0),MATCH('annual costs'!C$8,'PSIP costs'!$B$7:$V$7,0))/(1+inflation_rate)^($A30-C$5)</f>
        <v>2873.2210076289175</v>
      </c>
      <c r="D30">
        <f>INDEX('PSIP costs'!$B$15:$V$44,MATCH('annual costs'!$A30,'PSIP costs'!$A$15:$A$44,0),MATCH('annual costs'!D$8,'PSIP costs'!$B$7:$V$7,0))/(1+inflation_rate)^($A30-D$5)</f>
        <v>2254.436871025418</v>
      </c>
      <c r="E30">
        <f>INDEX('PSIP costs'!$B$15:$V$44,MATCH('annual costs'!$A30,'PSIP costs'!$A$15:$A$44,0),MATCH('annual costs'!E$8,'PSIP costs'!$B$7:$V$7,0))/(1+inflation_rate)^($A30-E$5)</f>
        <v>1323.5105144019303</v>
      </c>
      <c r="F30">
        <f>INDEX('PSIP costs'!$B$15:$V$44,MATCH('annual costs'!$A30,'PSIP costs'!$A$15:$A$44,0),MATCH('annual costs'!F$8,'PSIP costs'!$B$7:$V$7,0))/(1+inflation_rate)^($A30-F$5)</f>
        <v>2799.9999999999991</v>
      </c>
      <c r="G30">
        <f>INDEX('PSIP costs'!$B$15:$V$44,MATCH('annual costs'!$A30,'PSIP costs'!$A$15:$A$44,0),MATCH('annual costs'!G$8,'PSIP costs'!$B$7:$V$7,0))/(1+inflation_rate)^($A30-G$5)</f>
        <v>2111.5849172924768</v>
      </c>
      <c r="H30">
        <f>INDEX('PSIP costs'!$B$15:$V$44,MATCH('annual costs'!$A30,'PSIP costs'!$A$15:$A$44,0),MATCH('annual costs'!H$8,'PSIP costs'!$B$7:$V$7,0))/(1+inflation_rate)^($A30-H$5)</f>
        <v>4150.9334819456499</v>
      </c>
      <c r="I30">
        <f>INDEX('PSIP costs'!$B$15:$V$44,MATCH('annual costs'!$A30,'PSIP costs'!$A$15:$A$44,0),MATCH('annual costs'!I$8,'PSIP costs'!$B$7:$V$7,0))/(1+inflation_rate)^($A30-I$5)</f>
        <v>1506.7471561390535</v>
      </c>
      <c r="J30">
        <f>INDEX('PSIP costs'!$B$15:$V$44,MATCH('annual costs'!$A30,'PSIP costs'!$A$15:$A$44,0),MATCH('annual costs'!J$8,'PSIP costs'!$B$7:$V$7,0))/(1+inflation_rate)^($A30-J$5)</f>
        <v>1667.9691018459323</v>
      </c>
      <c r="K30">
        <f>INDEX('PSIP costs'!$B$15:$V$44,MATCH('annual costs'!$A30,'PSIP costs'!$A$15:$A$44,0),MATCH('annual costs'!K$8,'PSIP costs'!$B$7:$V$7,0))/(1+inflation_rate)^($A30-K$5)</f>
        <v>1979.4216992016402</v>
      </c>
      <c r="L30">
        <f>INDEX('PSIP costs'!$B$15:$V$44,MATCH('annual costs'!$A30,'PSIP costs'!$A$15:$A$44,0),MATCH('annual costs'!L$8,'PSIP costs'!$B$7:$V$7,0))/(1+inflation_rate)^($A30-L$5)</f>
        <v>1979.4216992016402</v>
      </c>
      <c r="M30">
        <f>INDEX('PSIP costs'!$B$15:$V$44,MATCH('annual costs'!$A30,'PSIP costs'!$A$15:$A$44,0),MATCH('annual costs'!M$8,'PSIP costs'!$B$7:$V$7,0))/(1+inflation_rate)^($A30-M$5)</f>
        <v>222.0747512477005</v>
      </c>
      <c r="N30">
        <f>INDEX('PSIP costs'!$B$15:$V$44,MATCH('annual costs'!$A30,'PSIP costs'!$A$15:$A$44,0),MATCH('annual costs'!N$8,'PSIP costs'!$B$7:$V$7,0))/(1+inflation_rate)^($A30-N$5)</f>
        <v>332.0808199772116</v>
      </c>
      <c r="O30">
        <f>INDEX('PSIP costs'!$B$15:$V$44,MATCH('annual costs'!$A30,'PSIP costs'!$A$15:$A$44,0),MATCH('annual costs'!O$8,'PSIP costs'!$B$7:$V$7,0))/(1+inflation_rate)^($A30-O$5)</f>
        <v>880.04854983608868</v>
      </c>
      <c r="P30">
        <f>INDEX('PSIP costs'!$B$15:$V$44,MATCH('annual costs'!$A30,'PSIP costs'!$A$15:$A$44,0),MATCH('annual costs'!P$8,'PSIP costs'!$B$7:$V$7,0))/(1+inflation_rate)^($A30-P$5)</f>
        <v>1059.4959494511036</v>
      </c>
      <c r="Q30">
        <v>753.42893875488585</v>
      </c>
      <c r="R30">
        <v>1303.4626761819864</v>
      </c>
      <c r="S30">
        <v>1828.1984411101232</v>
      </c>
      <c r="T30">
        <v>1046.9653056842487</v>
      </c>
      <c r="U30">
        <v>1917.5505912617054</v>
      </c>
      <c r="V30">
        <v>2932.2223125199021</v>
      </c>
      <c r="W30">
        <v>1080.4504845948841</v>
      </c>
      <c r="X30">
        <v>1978.3377955445237</v>
      </c>
      <c r="Y30">
        <v>4276.4716525458925</v>
      </c>
      <c r="Z30">
        <v>1374.5264608994426</v>
      </c>
      <c r="AA30">
        <v>1562.2051066483136</v>
      </c>
      <c r="AB30">
        <v>2173.6466103506596</v>
      </c>
      <c r="AC30">
        <v>2986.1521470494945</v>
      </c>
      <c r="AD30">
        <v>3732.6901838118688</v>
      </c>
      <c r="AE30">
        <v>7468.2397517249874</v>
      </c>
      <c r="AF30">
        <v>241.52293562492559</v>
      </c>
      <c r="AG30">
        <v>425.91493495581551</v>
      </c>
      <c r="AH30">
        <v>855</v>
      </c>
      <c r="AI30">
        <v>278.42227301206702</v>
      </c>
      <c r="AJ30">
        <v>490.98527224073172</v>
      </c>
      <c r="AK30">
        <v>953.87501829625296</v>
      </c>
      <c r="AL30">
        <v>315.3216103992084</v>
      </c>
      <c r="AM30">
        <v>556.05560952564792</v>
      </c>
      <c r="AN30">
        <v>1052.7500365925059</v>
      </c>
      <c r="AP30">
        <f t="shared" si="2"/>
        <v>2037</v>
      </c>
      <c r="AQ30">
        <f>AG30+9*G106</f>
        <v>1597.1810060843081</v>
      </c>
      <c r="AR30" s="171">
        <f t="shared" si="3"/>
        <v>164.45017092336749</v>
      </c>
      <c r="AS30" s="171">
        <f>AR30+AG68</f>
        <v>182.93606219749142</v>
      </c>
    </row>
    <row r="31" spans="1:45">
      <c r="A31">
        <v>2038</v>
      </c>
      <c r="B31">
        <f>INDEX('PSIP costs'!$B$15:$V$44,MATCH('annual costs'!$A31,'PSIP costs'!$A$15:$A$44,0),MATCH('annual costs'!B$8,'PSIP costs'!$B$7:$V$7,0))/(1+inflation_rate)^($A31-B$5)</f>
        <v>1516.9058838806602</v>
      </c>
      <c r="C31">
        <f>INDEX('PSIP costs'!$B$15:$V$44,MATCH('annual costs'!$A31,'PSIP costs'!$A$15:$A$44,0),MATCH('annual costs'!C$8,'PSIP costs'!$B$7:$V$7,0))/(1+inflation_rate)^($A31-C$5)</f>
        <v>2867.6680244689596</v>
      </c>
      <c r="D31">
        <f>INDEX('PSIP costs'!$B$15:$V$44,MATCH('annual costs'!$A31,'PSIP costs'!$A$15:$A$44,0),MATCH('annual costs'!D$8,'PSIP costs'!$B$7:$V$7,0))/(1+inflation_rate)^($A31-D$5)</f>
        <v>2249.6943451498128</v>
      </c>
      <c r="E31">
        <f>INDEX('PSIP costs'!$B$15:$V$44,MATCH('annual costs'!$A31,'PSIP costs'!$A$15:$A$44,0),MATCH('annual costs'!E$8,'PSIP costs'!$B$7:$V$7,0))/(1+inflation_rate)^($A31-E$5)</f>
        <v>1323.0715167062392</v>
      </c>
      <c r="F31">
        <f>INDEX('PSIP costs'!$B$15:$V$44,MATCH('annual costs'!$A31,'PSIP costs'!$A$15:$A$44,0),MATCH('annual costs'!F$8,'PSIP costs'!$B$7:$V$7,0))/(1+inflation_rate)^($A31-F$5)</f>
        <v>2799.9999999999995</v>
      </c>
      <c r="G31">
        <f>INDEX('PSIP costs'!$B$15:$V$44,MATCH('annual costs'!$A31,'PSIP costs'!$A$15:$A$44,0),MATCH('annual costs'!G$8,'PSIP costs'!$B$7:$V$7,0))/(1+inflation_rate)^($A31-G$5)</f>
        <v>2098.7245769317569</v>
      </c>
      <c r="H31">
        <f>INDEX('PSIP costs'!$B$15:$V$44,MATCH('annual costs'!$A31,'PSIP costs'!$A$15:$A$44,0),MATCH('annual costs'!H$8,'PSIP costs'!$B$7:$V$7,0))/(1+inflation_rate)^($A31-H$5)</f>
        <v>4115.2001773000657</v>
      </c>
      <c r="I31">
        <f>INDEX('PSIP costs'!$B$15:$V$44,MATCH('annual costs'!$A31,'PSIP costs'!$A$15:$A$44,0),MATCH('annual costs'!I$8,'PSIP costs'!$B$7:$V$7,0))/(1+inflation_rate)^($A31-I$5)</f>
        <v>1476.2093478711499</v>
      </c>
      <c r="J31">
        <f>INDEX('PSIP costs'!$B$15:$V$44,MATCH('annual costs'!$A31,'PSIP costs'!$A$15:$A$44,0),MATCH('annual costs'!J$8,'PSIP costs'!$B$7:$V$7,0))/(1+inflation_rate)^($A31-J$5)</f>
        <v>1634.163748093363</v>
      </c>
      <c r="K31">
        <f>INDEX('PSIP costs'!$B$15:$V$44,MATCH('annual costs'!$A31,'PSIP costs'!$A$15:$A$44,0),MATCH('annual costs'!K$8,'PSIP costs'!$B$7:$V$7,0))/(1+inflation_rate)^($A31-K$5)</f>
        <v>1939.6944338847979</v>
      </c>
      <c r="L31">
        <f>INDEX('PSIP costs'!$B$15:$V$44,MATCH('annual costs'!$A31,'PSIP costs'!$A$15:$A$44,0),MATCH('annual costs'!L$8,'PSIP costs'!$B$7:$V$7,0))/(1+inflation_rate)^($A31-L$5)</f>
        <v>1939.6944338847979</v>
      </c>
      <c r="M31">
        <f>INDEX('PSIP costs'!$B$15:$V$44,MATCH('annual costs'!$A31,'PSIP costs'!$A$15:$A$44,0),MATCH('annual costs'!M$8,'PSIP costs'!$B$7:$V$7,0))/(1+inflation_rate)^($A31-M$5)</f>
        <v>216.12194249412789</v>
      </c>
      <c r="N31">
        <f>INDEX('PSIP costs'!$B$15:$V$44,MATCH('annual costs'!$A31,'PSIP costs'!$A$15:$A$44,0),MATCH('annual costs'!N$8,'PSIP costs'!$B$7:$V$7,0))/(1+inflation_rate)^($A31-N$5)</f>
        <v>323.50753267089772</v>
      </c>
      <c r="O31">
        <f>INDEX('PSIP costs'!$B$15:$V$44,MATCH('annual costs'!$A31,'PSIP costs'!$A$15:$A$44,0),MATCH('annual costs'!O$8,'PSIP costs'!$B$7:$V$7,0))/(1+inflation_rate)^($A31-O$5)</f>
        <v>857.73395927357012</v>
      </c>
      <c r="P31">
        <f>INDEX('PSIP costs'!$B$15:$V$44,MATCH('annual costs'!$A31,'PSIP costs'!$A$15:$A$44,0),MATCH('annual costs'!P$8,'PSIP costs'!$B$7:$V$7,0))/(1+inflation_rate)^($A31-P$5)</f>
        <v>1032.6576564797549</v>
      </c>
      <c r="Q31">
        <v>733.33236319908542</v>
      </c>
      <c r="R31">
        <v>1287.7959956186335</v>
      </c>
      <c r="S31">
        <v>1828.1984411101232</v>
      </c>
      <c r="T31">
        <v>1016.0533626669467</v>
      </c>
      <c r="U31">
        <v>1898.2308954187836</v>
      </c>
      <c r="V31">
        <v>2932.2223125199021</v>
      </c>
      <c r="W31">
        <v>1048.9097516373204</v>
      </c>
      <c r="X31">
        <v>1934.9916947893491</v>
      </c>
      <c r="Y31">
        <v>4276.4716525458925</v>
      </c>
      <c r="Z31">
        <v>1353.7125041978868</v>
      </c>
      <c r="AA31">
        <v>1543.7496326534308</v>
      </c>
      <c r="AB31">
        <v>2173.6466103506596</v>
      </c>
      <c r="AC31">
        <v>2891.3048346776004</v>
      </c>
      <c r="AD31">
        <v>3614.1310433470003</v>
      </c>
      <c r="AE31">
        <v>7468.2397517249874</v>
      </c>
      <c r="AF31">
        <v>236.04760459060734</v>
      </c>
      <c r="AG31">
        <v>420.08048379203711</v>
      </c>
      <c r="AH31">
        <v>855</v>
      </c>
      <c r="AI31">
        <v>272.11043306972795</v>
      </c>
      <c r="AJ31">
        <v>484.25944659359834</v>
      </c>
      <c r="AK31">
        <v>953.22877634660426</v>
      </c>
      <c r="AL31">
        <v>308.17326154884847</v>
      </c>
      <c r="AM31">
        <v>548.43840939515951</v>
      </c>
      <c r="AN31">
        <v>1051.4575526932085</v>
      </c>
      <c r="AP31">
        <f t="shared" si="2"/>
        <v>2038</v>
      </c>
      <c r="AQ31">
        <f>AG31+9*G107</f>
        <v>1575.3018142201392</v>
      </c>
      <c r="AR31" s="171">
        <f t="shared" si="3"/>
        <v>162.19742885592407</v>
      </c>
      <c r="AS31" s="171">
        <f>AR31+AG69</f>
        <v>180.43008874273124</v>
      </c>
    </row>
    <row r="32" spans="1:45">
      <c r="A32">
        <v>2039</v>
      </c>
      <c r="B32">
        <f>INDEX('PSIP costs'!$B$15:$V$44,MATCH('annual costs'!$A32,'PSIP costs'!$A$15:$A$44,0),MATCH('annual costs'!B$8,'PSIP costs'!$B$7:$V$7,0))/(1+inflation_rate)^($A32-B$5)</f>
        <v>1515.2950535872667</v>
      </c>
      <c r="C32">
        <f>INDEX('PSIP costs'!$B$15:$V$44,MATCH('annual costs'!$A32,'PSIP costs'!$A$15:$A$44,0),MATCH('annual costs'!C$8,'PSIP costs'!$B$7:$V$7,0))/(1+inflation_rate)^($A32-C$5)</f>
        <v>2864.0668766796102</v>
      </c>
      <c r="D32">
        <f>INDEX('PSIP costs'!$B$15:$V$44,MATCH('annual costs'!$A32,'PSIP costs'!$A$15:$A$44,0),MATCH('annual costs'!D$8,'PSIP costs'!$B$7:$V$7,0))/(1+inflation_rate)^($A32-D$5)</f>
        <v>2247.0684529334817</v>
      </c>
      <c r="E32">
        <f>INDEX('PSIP costs'!$B$15:$V$44,MATCH('annual costs'!$A32,'PSIP costs'!$A$15:$A$44,0),MATCH('annual costs'!E$8,'PSIP costs'!$B$7:$V$7,0))/(1+inflation_rate)^($A32-E$5)</f>
        <v>1323.5611348102439</v>
      </c>
      <c r="F32">
        <f>INDEX('PSIP costs'!$B$15:$V$44,MATCH('annual costs'!$A32,'PSIP costs'!$A$15:$A$44,0),MATCH('annual costs'!F$8,'PSIP costs'!$B$7:$V$7,0))/(1+inflation_rate)^($A32-F$5)</f>
        <v>2799.9999999999986</v>
      </c>
      <c r="G32">
        <f>INDEX('PSIP costs'!$B$15:$V$44,MATCH('annual costs'!$A32,'PSIP costs'!$A$15:$A$44,0),MATCH('annual costs'!G$8,'PSIP costs'!$B$7:$V$7,0))/(1+inflation_rate)^($A32-G$5)</f>
        <v>2079.398311330815</v>
      </c>
      <c r="H32">
        <f>INDEX('PSIP costs'!$B$15:$V$44,MATCH('annual costs'!$A32,'PSIP costs'!$A$15:$A$44,0),MATCH('annual costs'!H$8,'PSIP costs'!$B$7:$V$7,0))/(1+inflation_rate)^($A32-H$5)</f>
        <v>4079.4668726544796</v>
      </c>
      <c r="I32">
        <f>INDEX('PSIP costs'!$B$15:$V$44,MATCH('annual costs'!$A32,'PSIP costs'!$A$15:$A$44,0),MATCH('annual costs'!I$8,'PSIP costs'!$B$7:$V$7,0))/(1+inflation_rate)^($A32-I$5)</f>
        <v>1446.2904607872069</v>
      </c>
      <c r="J32">
        <f>INDEX('PSIP costs'!$B$15:$V$44,MATCH('annual costs'!$A32,'PSIP costs'!$A$15:$A$44,0),MATCH('annual costs'!J$8,'PSIP costs'!$B$7:$V$7,0))/(1+inflation_rate)^($A32-J$5)</f>
        <v>1601.043540091438</v>
      </c>
      <c r="K32">
        <f>INDEX('PSIP costs'!$B$15:$V$44,MATCH('annual costs'!$A32,'PSIP costs'!$A$15:$A$44,0),MATCH('annual costs'!K$8,'PSIP costs'!$B$7:$V$7,0))/(1+inflation_rate)^($A32-K$5)</f>
        <v>1900.089769471949</v>
      </c>
      <c r="L32">
        <f>INDEX('PSIP costs'!$B$15:$V$44,MATCH('annual costs'!$A32,'PSIP costs'!$A$15:$A$44,0),MATCH('annual costs'!L$8,'PSIP costs'!$B$7:$V$7,0))/(1+inflation_rate)^($A32-L$5)</f>
        <v>1900.089769471949</v>
      </c>
      <c r="M32">
        <f>INDEX('PSIP costs'!$B$15:$V$44,MATCH('annual costs'!$A32,'PSIP costs'!$A$15:$A$44,0),MATCH('annual costs'!M$8,'PSIP costs'!$B$7:$V$7,0))/(1+inflation_rate)^($A32-M$5)</f>
        <v>210.31021540593849</v>
      </c>
      <c r="N32">
        <f>INDEX('PSIP costs'!$B$15:$V$44,MATCH('annual costs'!$A32,'PSIP costs'!$A$15:$A$44,0),MATCH('annual costs'!N$8,'PSIP costs'!$B$7:$V$7,0))/(1+inflation_rate)^($A32-N$5)</f>
        <v>315.13360352624852</v>
      </c>
      <c r="O32">
        <f>INDEX('PSIP costs'!$B$15:$V$44,MATCH('annual costs'!$A32,'PSIP costs'!$A$15:$A$44,0),MATCH('annual costs'!O$8,'PSIP costs'!$B$7:$V$7,0))/(1+inflation_rate)^($A32-O$5)</f>
        <v>836.59678746652503</v>
      </c>
      <c r="P32">
        <f>INDEX('PSIP costs'!$B$15:$V$44,MATCH('annual costs'!$A32,'PSIP costs'!$A$15:$A$44,0),MATCH('annual costs'!P$8,'PSIP costs'!$B$7:$V$7,0))/(1+inflation_rate)^($A32-P$5)</f>
        <v>1007.7640921186769</v>
      </c>
      <c r="Q32">
        <v>713.23578764328511</v>
      </c>
      <c r="R32">
        <v>1272.1293150552806</v>
      </c>
      <c r="S32">
        <v>1828.1984411101232</v>
      </c>
      <c r="T32">
        <v>985.14141964964426</v>
      </c>
      <c r="U32">
        <v>1878.9111995758617</v>
      </c>
      <c r="V32">
        <v>2932.2223125199021</v>
      </c>
      <c r="W32">
        <v>1017.3690186797567</v>
      </c>
      <c r="X32">
        <v>1891.6455940341748</v>
      </c>
      <c r="Y32">
        <v>4276.4716525458925</v>
      </c>
      <c r="Z32">
        <v>1332.8227702363417</v>
      </c>
      <c r="AA32">
        <v>1525.2663231464137</v>
      </c>
      <c r="AB32">
        <v>2173.6466103506596</v>
      </c>
      <c r="AC32">
        <v>2800.193830400769</v>
      </c>
      <c r="AD32">
        <v>3500.2422880009613</v>
      </c>
      <c r="AE32">
        <v>7468.2397517249874</v>
      </c>
      <c r="AF32">
        <v>230.5722735562891</v>
      </c>
      <c r="AG32">
        <v>414.24603262825894</v>
      </c>
      <c r="AH32">
        <v>855</v>
      </c>
      <c r="AI32">
        <v>265.79859312738881</v>
      </c>
      <c r="AJ32">
        <v>477.53362094646508</v>
      </c>
      <c r="AK32">
        <v>952.58253439695545</v>
      </c>
      <c r="AL32">
        <v>301.02491269848855</v>
      </c>
      <c r="AM32">
        <v>540.82120926467132</v>
      </c>
      <c r="AN32">
        <v>1050.1650687939111</v>
      </c>
      <c r="AP32">
        <f t="shared" si="2"/>
        <v>2039</v>
      </c>
      <c r="AQ32">
        <f>AG32+9*G108</f>
        <v>1553.4226223559708</v>
      </c>
      <c r="AR32" s="171">
        <f t="shared" si="3"/>
        <v>159.94468678848068</v>
      </c>
      <c r="AS32" s="171">
        <f>AR32+AG70</f>
        <v>177.92411528797109</v>
      </c>
    </row>
    <row r="33" spans="1:45">
      <c r="A33">
        <v>2040</v>
      </c>
      <c r="B33">
        <f>INDEX('PSIP costs'!$B$15:$V$44,MATCH('annual costs'!$A33,'PSIP costs'!$A$15:$A$44,0),MATCH('annual costs'!B$8,'PSIP costs'!$B$7:$V$7,0))/(1+inflation_rate)^($A33-B$5)</f>
        <v>1510.6601033478321</v>
      </c>
      <c r="C33">
        <f>INDEX('PSIP costs'!$B$15:$V$44,MATCH('annual costs'!$A33,'PSIP costs'!$A$15:$A$44,0),MATCH('annual costs'!C$8,'PSIP costs'!$B$7:$V$7,0))/(1+inflation_rate)^($A33-C$5)</f>
        <v>2855.7862695729941</v>
      </c>
      <c r="D33">
        <f>INDEX('PSIP costs'!$B$15:$V$44,MATCH('annual costs'!$A33,'PSIP costs'!$A$15:$A$44,0),MATCH('annual costs'!D$8,'PSIP costs'!$B$7:$V$7,0))/(1+inflation_rate)^($A33-D$5)</f>
        <v>2241.2252352947348</v>
      </c>
      <c r="E33">
        <f>INDEX('PSIP costs'!$B$15:$V$44,MATCH('annual costs'!$A33,'PSIP costs'!$A$15:$A$44,0),MATCH('annual costs'!E$8,'PSIP costs'!$B$7:$V$7,0))/(1+inflation_rate)^($A33-E$5)</f>
        <v>1323.6197885674924</v>
      </c>
      <c r="F33">
        <f>INDEX('PSIP costs'!$B$15:$V$44,MATCH('annual costs'!$A33,'PSIP costs'!$A$15:$A$44,0),MATCH('annual costs'!F$8,'PSIP costs'!$B$7:$V$7,0))/(1+inflation_rate)^($A33-F$5)</f>
        <v>2799.9999999999991</v>
      </c>
      <c r="G33">
        <f>INDEX('PSIP costs'!$B$15:$V$44,MATCH('annual costs'!$A33,'PSIP costs'!$A$15:$A$44,0),MATCH('annual costs'!G$8,'PSIP costs'!$B$7:$V$7,0))/(1+inflation_rate)^($A33-G$5)</f>
        <v>2066.7339994150479</v>
      </c>
      <c r="H33">
        <f>INDEX('PSIP costs'!$B$15:$V$44,MATCH('annual costs'!$A33,'PSIP costs'!$A$15:$A$44,0),MATCH('annual costs'!H$8,'PSIP costs'!$B$7:$V$7,0))/(1+inflation_rate)^($A33-H$5)</f>
        <v>4043.7335680088968</v>
      </c>
      <c r="I33">
        <f>INDEX('PSIP costs'!$B$15:$V$44,MATCH('annual costs'!$A33,'PSIP costs'!$A$15:$A$44,0),MATCH('annual costs'!I$8,'PSIP costs'!$B$7:$V$7,0))/(1+inflation_rate)^($A33-I$5)</f>
        <v>1416.9779509800601</v>
      </c>
      <c r="J33">
        <f>INDEX('PSIP costs'!$B$15:$V$44,MATCH('annual costs'!$A33,'PSIP costs'!$A$15:$A$44,0),MATCH('annual costs'!J$8,'PSIP costs'!$B$7:$V$7,0))/(1+inflation_rate)^($A33-J$5)</f>
        <v>1568.5945917349263</v>
      </c>
      <c r="K33">
        <f>INDEX('PSIP costs'!$B$15:$V$44,MATCH('annual costs'!$A33,'PSIP costs'!$A$15:$A$44,0),MATCH('annual costs'!K$8,'PSIP costs'!$B$7:$V$7,0))/(1+inflation_rate)^($A33-K$5)</f>
        <v>1861.2792300092358</v>
      </c>
      <c r="L33">
        <f>INDEX('PSIP costs'!$B$15:$V$44,MATCH('annual costs'!$A33,'PSIP costs'!$A$15:$A$44,0),MATCH('annual costs'!L$8,'PSIP costs'!$B$7:$V$7,0))/(1+inflation_rate)^($A33-L$5)</f>
        <v>1861.2792300092358</v>
      </c>
      <c r="M33">
        <f>INDEX('PSIP costs'!$B$15:$V$44,MATCH('annual costs'!$A33,'PSIP costs'!$A$15:$A$44,0),MATCH('annual costs'!M$8,'PSIP costs'!$B$7:$V$7,0))/(1+inflation_rate)^($A33-M$5)</f>
        <v>205.28815036866573</v>
      </c>
      <c r="N33">
        <f>INDEX('PSIP costs'!$B$15:$V$44,MATCH('annual costs'!$A33,'PSIP costs'!$A$15:$A$44,0),MATCH('annual costs'!N$8,'PSIP costs'!$B$7:$V$7,0))/(1+inflation_rate)^($A33-N$5)</f>
        <v>306.95466293219539</v>
      </c>
      <c r="O33">
        <f>INDEX('PSIP costs'!$B$15:$V$44,MATCH('annual costs'!$A33,'PSIP costs'!$A$15:$A$44,0),MATCH('annual costs'!O$8,'PSIP costs'!$B$7:$V$7,0))/(1+inflation_rate)^($A33-O$5)</f>
        <v>816.59064257758143</v>
      </c>
      <c r="P33">
        <f>INDEX('PSIP costs'!$B$15:$V$44,MATCH('annual costs'!$A33,'PSIP costs'!$A$15:$A$44,0),MATCH('annual costs'!P$8,'PSIP costs'!$B$7:$V$7,0))/(1+inflation_rate)^($A33-P$5)</f>
        <v>983.42799652798908</v>
      </c>
      <c r="Q33">
        <v>693.13921208748479</v>
      </c>
      <c r="R33">
        <v>1256.462634491927</v>
      </c>
      <c r="S33">
        <v>1828.1984411101232</v>
      </c>
      <c r="T33">
        <v>954.22947663234265</v>
      </c>
      <c r="U33">
        <v>1859.5915037329414</v>
      </c>
      <c r="V33">
        <v>2932.2223125199021</v>
      </c>
      <c r="W33">
        <v>985.82828572219364</v>
      </c>
      <c r="X33">
        <v>1848.2994932789993</v>
      </c>
      <c r="Y33">
        <v>4276.4716525458925</v>
      </c>
      <c r="Z33">
        <v>1311.8572590148062</v>
      </c>
      <c r="AA33">
        <v>1506.755178127263</v>
      </c>
      <c r="AB33">
        <v>2173.6466103506596</v>
      </c>
      <c r="AC33">
        <v>2712.6653477500918</v>
      </c>
      <c r="AD33">
        <v>3390.8316846876151</v>
      </c>
      <c r="AE33">
        <v>7468.2397517249874</v>
      </c>
      <c r="AF33">
        <v>225.09694252197085</v>
      </c>
      <c r="AG33">
        <v>408.41158146448055</v>
      </c>
      <c r="AH33">
        <v>855</v>
      </c>
      <c r="AI33">
        <v>259.48675318504974</v>
      </c>
      <c r="AJ33">
        <v>470.80779529933176</v>
      </c>
      <c r="AK33">
        <v>951.93629244730676</v>
      </c>
      <c r="AL33">
        <v>293.87656384812863</v>
      </c>
      <c r="AM33">
        <v>533.20400913418302</v>
      </c>
      <c r="AN33">
        <v>1048.8725848946135</v>
      </c>
      <c r="AP33">
        <f t="shared" si="2"/>
        <v>2040</v>
      </c>
      <c r="AQ33">
        <f>AG33+9*G109</f>
        <v>1531.5434304918024</v>
      </c>
      <c r="AR33" s="171">
        <f t="shared" si="3"/>
        <v>157.69194472103732</v>
      </c>
      <c r="AS33" s="171">
        <f>AR33+AG71</f>
        <v>175.41814183321094</v>
      </c>
    </row>
    <row r="34" spans="1:45">
      <c r="A34">
        <v>2041</v>
      </c>
      <c r="B34">
        <f>INDEX('PSIP costs'!$B$15:$V$44,MATCH('annual costs'!$A34,'PSIP costs'!$A$15:$A$44,0),MATCH('annual costs'!B$8,'PSIP costs'!$B$7:$V$7,0))/(1+inflation_rate)^($A34-B$5)</f>
        <v>1510.8367944305705</v>
      </c>
      <c r="C34">
        <f>INDEX('PSIP costs'!$B$15:$V$44,MATCH('annual costs'!$A34,'PSIP costs'!$A$15:$A$44,0),MATCH('annual costs'!C$8,'PSIP costs'!$B$7:$V$7,0))/(1+inflation_rate)^($A34-C$5)</f>
        <v>2855.86565252321</v>
      </c>
      <c r="D34">
        <f>INDEX('PSIP costs'!$B$15:$V$44,MATCH('annual costs'!$A34,'PSIP costs'!$A$15:$A$44,0),MATCH('annual costs'!D$8,'PSIP costs'!$B$7:$V$7,0))/(1+inflation_rate)^($A34-D$5)</f>
        <v>2241.2879734328085</v>
      </c>
      <c r="E34">
        <f>INDEX('PSIP costs'!$B$15:$V$44,MATCH('annual costs'!$A34,'PSIP costs'!$A$15:$A$44,0),MATCH('annual costs'!E$8,'PSIP costs'!$B$7:$V$7,0))/(1+inflation_rate)^($A34-E$5)</f>
        <v>1323.262565291521</v>
      </c>
      <c r="F34">
        <f>INDEX('PSIP costs'!$B$15:$V$44,MATCH('annual costs'!$A34,'PSIP costs'!$A$15:$A$44,0),MATCH('annual costs'!F$8,'PSIP costs'!$B$7:$V$7,0))/(1+inflation_rate)^($A34-F$5)</f>
        <v>2799.9999999999991</v>
      </c>
      <c r="G34">
        <f>INDEX('PSIP costs'!$B$15:$V$44,MATCH('annual costs'!$A34,'PSIP costs'!$A$15:$A$44,0),MATCH('annual costs'!G$8,'PSIP costs'!$B$7:$V$7,0))/(1+inflation_rate)^($A34-G$5)</f>
        <v>2047.8319496465915</v>
      </c>
      <c r="H34">
        <f>INDEX('PSIP costs'!$B$15:$V$44,MATCH('annual costs'!$A34,'PSIP costs'!$A$15:$A$44,0),MATCH('annual costs'!H$8,'PSIP costs'!$B$7:$V$7,0))/(1+inflation_rate)^($A34-H$5)</f>
        <v>4011.5735938278694</v>
      </c>
      <c r="I34">
        <f>INDEX('PSIP costs'!$B$15:$V$44,MATCH('annual costs'!$A34,'PSIP costs'!$A$15:$A$44,0),MATCH('annual costs'!I$8,'PSIP costs'!$B$7:$V$7,0))/(1+inflation_rate)^($A34-I$5)</f>
        <v>1388.259528774601</v>
      </c>
      <c r="J34">
        <f>INDEX('PSIP costs'!$B$15:$V$44,MATCH('annual costs'!$A34,'PSIP costs'!$A$15:$A$44,0),MATCH('annual costs'!J$8,'PSIP costs'!$B$7:$V$7,0))/(1+inflation_rate)^($A34-J$5)</f>
        <v>1536.8032983534831</v>
      </c>
      <c r="K34">
        <f>INDEX('PSIP costs'!$B$15:$V$44,MATCH('annual costs'!$A34,'PSIP costs'!$A$15:$A$44,0),MATCH('annual costs'!K$8,'PSIP costs'!$B$7:$V$7,0))/(1+inflation_rate)^($A34-K$5)</f>
        <v>1823.8872997172439</v>
      </c>
      <c r="L34">
        <f>INDEX('PSIP costs'!$B$15:$V$44,MATCH('annual costs'!$A34,'PSIP costs'!$A$15:$A$44,0),MATCH('annual costs'!L$8,'PSIP costs'!$B$7:$V$7,0))/(1+inflation_rate)^($A34-L$5)</f>
        <v>1823.8872997172439</v>
      </c>
      <c r="M34">
        <f>INDEX('PSIP costs'!$B$15:$V$44,MATCH('annual costs'!$A34,'PSIP costs'!$A$15:$A$44,0),MATCH('annual costs'!M$8,'PSIP costs'!$B$7:$V$7,0))/(1+inflation_rate)^($A34-M$5)</f>
        <v>200.37793078676634</v>
      </c>
      <c r="N34">
        <f>INDEX('PSIP costs'!$B$15:$V$44,MATCH('annual costs'!$A34,'PSIP costs'!$A$15:$A$44,0),MATCH('annual costs'!N$8,'PSIP costs'!$B$7:$V$7,0))/(1+inflation_rate)^($A34-N$5)</f>
        <v>299.60661855657077</v>
      </c>
      <c r="O34">
        <f>INDEX('PSIP costs'!$B$15:$V$44,MATCH('annual costs'!$A34,'PSIP costs'!$A$15:$A$44,0),MATCH('annual costs'!O$8,'PSIP costs'!$B$7:$V$7,0))/(1+inflation_rate)^($A34-O$5)</f>
        <v>797.67061265275038</v>
      </c>
      <c r="P34">
        <f>INDEX('PSIP costs'!$B$15:$V$44,MATCH('annual costs'!$A34,'PSIP costs'!$A$15:$A$44,0),MATCH('annual costs'!P$8,'PSIP costs'!$B$7:$V$7,0))/(1+inflation_rate)^($A34-P$5)</f>
        <v>960.91780866113834</v>
      </c>
      <c r="Q34">
        <v>680.94955405224869</v>
      </c>
      <c r="R34">
        <v>1242.8792546595816</v>
      </c>
      <c r="S34">
        <v>1828.1984411101232</v>
      </c>
      <c r="T34">
        <v>945.84475976478382</v>
      </c>
      <c r="U34">
        <v>1837.85543033262</v>
      </c>
      <c r="V34">
        <v>2932.2223125199021</v>
      </c>
      <c r="W34">
        <v>970.74213368919527</v>
      </c>
      <c r="X34">
        <v>1829.6988853555063</v>
      </c>
      <c r="Y34">
        <v>4276.4716525458925</v>
      </c>
      <c r="Z34">
        <v>1290.815970533281</v>
      </c>
      <c r="AA34">
        <v>1488.216197595978</v>
      </c>
      <c r="AB34">
        <v>2173.6466103506596</v>
      </c>
      <c r="AC34">
        <v>2628.5719786760333</v>
      </c>
      <c r="AD34">
        <v>3285.7149733450415</v>
      </c>
      <c r="AE34">
        <v>7468.2397517249874</v>
      </c>
      <c r="AF34">
        <v>219.62161148765267</v>
      </c>
      <c r="AG34">
        <v>402.57713030070232</v>
      </c>
      <c r="AH34">
        <v>855</v>
      </c>
      <c r="AI34">
        <v>253.17491324271072</v>
      </c>
      <c r="AJ34">
        <v>464.08196965219855</v>
      </c>
      <c r="AK34">
        <v>951.29005049765806</v>
      </c>
      <c r="AL34">
        <v>286.72821499776876</v>
      </c>
      <c r="AM34">
        <v>525.58680900369473</v>
      </c>
      <c r="AN34">
        <v>1047.5801009953161</v>
      </c>
      <c r="AP34">
        <f t="shared" si="2"/>
        <v>2041</v>
      </c>
      <c r="AQ34">
        <f>AG34+9*G110</f>
        <v>1509.6642386276337</v>
      </c>
      <c r="AR34" s="171">
        <f t="shared" si="3"/>
        <v>155.43920265359392</v>
      </c>
      <c r="AS34" s="171">
        <f>AR34+AG72</f>
        <v>172.91216837845079</v>
      </c>
    </row>
    <row r="35" spans="1:45">
      <c r="A35">
        <v>2042</v>
      </c>
      <c r="B35">
        <f>INDEX('PSIP costs'!$B$15:$V$44,MATCH('annual costs'!$A35,'PSIP costs'!$A$15:$A$44,0),MATCH('annual costs'!B$8,'PSIP costs'!$B$7:$V$7,0))/(1+inflation_rate)^($A35-B$5)</f>
        <v>1511.1638044923</v>
      </c>
      <c r="C35">
        <f>INDEX('PSIP costs'!$B$15:$V$44,MATCH('annual costs'!$A35,'PSIP costs'!$A$15:$A$44,0),MATCH('annual costs'!C$8,'PSIP costs'!$B$7:$V$7,0))/(1+inflation_rate)^($A35-C$5)</f>
        <v>2856.3071161065445</v>
      </c>
      <c r="D35">
        <f>INDEX('PSIP costs'!$B$15:$V$44,MATCH('annual costs'!$A35,'PSIP costs'!$A$15:$A$44,0),MATCH('annual costs'!D$8,'PSIP costs'!$B$7:$V$7,0))/(1+inflation_rate)^($A35-D$5)</f>
        <v>2241.2766538537485</v>
      </c>
      <c r="E35">
        <f>INDEX('PSIP costs'!$B$15:$V$44,MATCH('annual costs'!$A35,'PSIP costs'!$A$15:$A$44,0),MATCH('annual costs'!E$8,'PSIP costs'!$B$7:$V$7,0))/(1+inflation_rate)^($A35-E$5)</f>
        <v>1323.1330189978357</v>
      </c>
      <c r="F35">
        <f>INDEX('PSIP costs'!$B$15:$V$44,MATCH('annual costs'!$A35,'PSIP costs'!$A$15:$A$44,0),MATCH('annual costs'!F$8,'PSIP costs'!$B$7:$V$7,0))/(1+inflation_rate)^($A35-F$5)</f>
        <v>2799.9999999999986</v>
      </c>
      <c r="G35">
        <f>INDEX('PSIP costs'!$B$15:$V$44,MATCH('annual costs'!$A35,'PSIP costs'!$A$15:$A$44,0),MATCH('annual costs'!G$8,'PSIP costs'!$B$7:$V$7,0))/(1+inflation_rate)^($A35-G$5)</f>
        <v>2035.3598886566028</v>
      </c>
      <c r="H35">
        <f>INDEX('PSIP costs'!$B$15:$V$44,MATCH('annual costs'!$A35,'PSIP costs'!$A$15:$A$44,0),MATCH('annual costs'!H$8,'PSIP costs'!$B$7:$V$7,0))/(1+inflation_rate)^($A35-H$5)</f>
        <v>3979.4136196468435</v>
      </c>
      <c r="I35">
        <f>INDEX('PSIP costs'!$B$15:$V$44,MATCH('annual costs'!$A35,'PSIP costs'!$A$15:$A$44,0),MATCH('annual costs'!I$8,'PSIP costs'!$B$7:$V$7,0))/(1+inflation_rate)^($A35-I$5)</f>
        <v>1360.123153575167</v>
      </c>
      <c r="J35">
        <f>INDEX('PSIP costs'!$B$15:$V$44,MATCH('annual costs'!$A35,'PSIP costs'!$A$15:$A$44,0),MATCH('annual costs'!J$8,'PSIP costs'!$B$7:$V$7,0))/(1+inflation_rate)^($A35-J$5)</f>
        <v>1505.6563310077099</v>
      </c>
      <c r="K35">
        <f>INDEX('PSIP costs'!$B$15:$V$44,MATCH('annual costs'!$A35,'PSIP costs'!$A$15:$A$44,0),MATCH('annual costs'!K$8,'PSIP costs'!$B$7:$V$7,0))/(1+inflation_rate)^($A35-K$5)</f>
        <v>1786.6068949490739</v>
      </c>
      <c r="L35">
        <f>INDEX('PSIP costs'!$B$15:$V$44,MATCH('annual costs'!$A35,'PSIP costs'!$A$15:$A$44,0),MATCH('annual costs'!L$8,'PSIP costs'!$B$7:$V$7,0))/(1+inflation_rate)^($A35-L$5)</f>
        <v>1786.6068949490739</v>
      </c>
      <c r="M35">
        <f>INDEX('PSIP costs'!$B$15:$V$44,MATCH('annual costs'!$A35,'PSIP costs'!$A$15:$A$44,0),MATCH('annual costs'!M$8,'PSIP costs'!$B$7:$V$7,0))/(1+inflation_rate)^($A35-M$5)</f>
        <v>195.57717153437591</v>
      </c>
      <c r="N35">
        <f>INDEX('PSIP costs'!$B$15:$V$44,MATCH('annual costs'!$A35,'PSIP costs'!$A$15:$A$44,0),MATCH('annual costs'!N$8,'PSIP costs'!$B$7:$V$7,0))/(1+inflation_rate)^($A35-N$5)</f>
        <v>292.42245904657489</v>
      </c>
      <c r="O35">
        <f>INDEX('PSIP costs'!$B$15:$V$44,MATCH('annual costs'!$A35,'PSIP costs'!$A$15:$A$44,0),MATCH('annual costs'!O$8,'PSIP costs'!$B$7:$V$7,0))/(1+inflation_rate)^($A35-O$5)</f>
        <v>779.79322412419981</v>
      </c>
      <c r="P35">
        <f>INDEX('PSIP costs'!$B$15:$V$44,MATCH('annual costs'!$A35,'PSIP costs'!$A$15:$A$44,0),MATCH('annual costs'!P$8,'PSIP costs'!$B$7:$V$7,0))/(1+inflation_rate)^($A35-P$5)</f>
        <v>938.8961964656695</v>
      </c>
      <c r="Q35">
        <v>668.75989601701269</v>
      </c>
      <c r="R35">
        <v>1229.2958748272365</v>
      </c>
      <c r="S35">
        <v>1828.1984411101232</v>
      </c>
      <c r="T35">
        <v>937.46004289722521</v>
      </c>
      <c r="U35">
        <v>1816.1193569322982</v>
      </c>
      <c r="V35">
        <v>2932.2223125199021</v>
      </c>
      <c r="W35">
        <v>955.6559816561969</v>
      </c>
      <c r="X35">
        <v>1811.098277432013</v>
      </c>
      <c r="Y35">
        <v>4276.4716525458925</v>
      </c>
      <c r="Z35">
        <v>1269.6989047917657</v>
      </c>
      <c r="AA35">
        <v>1469.6493815525587</v>
      </c>
      <c r="AB35">
        <v>2173.6466103506596</v>
      </c>
      <c r="AC35">
        <v>2547.772428656363</v>
      </c>
      <c r="AD35">
        <v>3184.7155358204536</v>
      </c>
      <c r="AE35">
        <v>7468.2397517249874</v>
      </c>
      <c r="AF35">
        <v>214.14628045333441</v>
      </c>
      <c r="AG35">
        <v>396.74267913692404</v>
      </c>
      <c r="AH35">
        <v>855</v>
      </c>
      <c r="AI35">
        <v>246.86307330037161</v>
      </c>
      <c r="AJ35">
        <v>457.35614400506523</v>
      </c>
      <c r="AK35">
        <v>950.64380854800947</v>
      </c>
      <c r="AL35">
        <v>279.57986614740878</v>
      </c>
      <c r="AM35">
        <v>517.96960887320643</v>
      </c>
      <c r="AN35">
        <v>1046.2876170960187</v>
      </c>
      <c r="AP35">
        <f t="shared" si="2"/>
        <v>2042</v>
      </c>
      <c r="AQ35">
        <f>AG35+9*G111</f>
        <v>1487.7850467634653</v>
      </c>
      <c r="AR35" s="171">
        <f t="shared" si="3"/>
        <v>153.18646058615056</v>
      </c>
      <c r="AS35" s="171">
        <f>AR35+AG73</f>
        <v>170.40619492369066</v>
      </c>
    </row>
    <row r="36" spans="1:45">
      <c r="A36">
        <v>2043</v>
      </c>
      <c r="B36">
        <f>INDEX('PSIP costs'!$B$15:$V$44,MATCH('annual costs'!$A36,'PSIP costs'!$A$15:$A$44,0),MATCH('annual costs'!B$8,'PSIP costs'!$B$7:$V$7,0))/(1+inflation_rate)^($A36-B$5)</f>
        <v>1511.0068969895055</v>
      </c>
      <c r="C36">
        <f>INDEX('PSIP costs'!$B$15:$V$44,MATCH('annual costs'!$A36,'PSIP costs'!$A$15:$A$44,0),MATCH('annual costs'!C$8,'PSIP costs'!$B$7:$V$7,0))/(1+inflation_rate)^($A36-C$5)</f>
        <v>2855.8401000746048</v>
      </c>
      <c r="D36">
        <f>INDEX('PSIP costs'!$B$15:$V$44,MATCH('annual costs'!$A36,'PSIP costs'!$A$15:$A$44,0),MATCH('annual costs'!D$8,'PSIP costs'!$B$7:$V$7,0))/(1+inflation_rate)^($A36-D$5)</f>
        <v>2241.1827564505011</v>
      </c>
      <c r="E36">
        <f>INDEX('PSIP costs'!$B$15:$V$44,MATCH('annual costs'!$A36,'PSIP costs'!$A$15:$A$44,0),MATCH('annual costs'!E$8,'PSIP costs'!$B$7:$V$7,0))/(1+inflation_rate)^($A36-E$5)</f>
        <v>1323.2120904953069</v>
      </c>
      <c r="F36">
        <f>INDEX('PSIP costs'!$B$15:$V$44,MATCH('annual costs'!$A36,'PSIP costs'!$A$15:$A$44,0),MATCH('annual costs'!F$8,'PSIP costs'!$B$7:$V$7,0))/(1+inflation_rate)^($A36-F$5)</f>
        <v>2799.9999999999986</v>
      </c>
      <c r="G36">
        <f>INDEX('PSIP costs'!$B$15:$V$44,MATCH('annual costs'!$A36,'PSIP costs'!$A$15:$A$44,0),MATCH('annual costs'!G$8,'PSIP costs'!$B$7:$V$7,0))/(1+inflation_rate)^($A36-G$5)</f>
        <v>2016.8702602075391</v>
      </c>
      <c r="H36">
        <f>INDEX('PSIP costs'!$B$15:$V$44,MATCH('annual costs'!$A36,'PSIP costs'!$A$15:$A$44,0),MATCH('annual costs'!H$8,'PSIP costs'!$B$7:$V$7,0))/(1+inflation_rate)^($A36-H$5)</f>
        <v>3947.253645465817</v>
      </c>
      <c r="I36">
        <f>INDEX('PSIP costs'!$B$15:$V$44,MATCH('annual costs'!$A36,'PSIP costs'!$A$15:$A$44,0),MATCH('annual costs'!I$8,'PSIP costs'!$B$7:$V$7,0))/(1+inflation_rate)^($A36-I$5)</f>
        <v>1332.5570288173506</v>
      </c>
      <c r="J36">
        <f>INDEX('PSIP costs'!$B$15:$V$44,MATCH('annual costs'!$A36,'PSIP costs'!$A$15:$A$44,0),MATCH('annual costs'!J$8,'PSIP costs'!$B$7:$V$7,0))/(1+inflation_rate)^($A36-J$5)</f>
        <v>1475.1406309008071</v>
      </c>
      <c r="K36">
        <f>INDEX('PSIP costs'!$B$15:$V$44,MATCH('annual costs'!$A36,'PSIP costs'!$A$15:$A$44,0),MATCH('annual costs'!K$8,'PSIP costs'!$B$7:$V$7,0))/(1+inflation_rate)^($A36-K$5)</f>
        <v>1750.6923736992062</v>
      </c>
      <c r="L36">
        <f>INDEX('PSIP costs'!$B$15:$V$44,MATCH('annual costs'!$A36,'PSIP costs'!$A$15:$A$44,0),MATCH('annual costs'!L$8,'PSIP costs'!$B$7:$V$7,0))/(1+inflation_rate)^($A36-L$5)</f>
        <v>1750.6923736992062</v>
      </c>
      <c r="M36">
        <f>INDEX('PSIP costs'!$B$15:$V$44,MATCH('annual costs'!$A36,'PSIP costs'!$A$15:$A$44,0),MATCH('annual costs'!M$8,'PSIP costs'!$B$7:$V$7,0))/(1+inflation_rate)^($A36-M$5)</f>
        <v>190.88353686416892</v>
      </c>
      <c r="N36">
        <f>INDEX('PSIP costs'!$B$15:$V$44,MATCH('annual costs'!$A36,'PSIP costs'!$A$15:$A$44,0),MATCH('annual costs'!N$8,'PSIP costs'!$B$7:$V$7,0))/(1+inflation_rate)^($A36-N$5)</f>
        <v>286.01643225925636</v>
      </c>
      <c r="O36">
        <f>INDEX('PSIP costs'!$B$15:$V$44,MATCH('annual costs'!$A36,'PSIP costs'!$A$15:$A$44,0),MATCH('annual costs'!O$8,'PSIP costs'!$B$7:$V$7,0))/(1+inflation_rate)^($A36-O$5)</f>
        <v>762.29865530868756</v>
      </c>
      <c r="P36">
        <f>INDEX('PSIP costs'!$B$15:$V$44,MATCH('annual costs'!$A36,'PSIP costs'!$A$15:$A$44,0),MATCH('annual costs'!P$8,'PSIP costs'!$B$7:$V$7,0))/(1+inflation_rate)^($A36-P$5)</f>
        <v>917.97066595519425</v>
      </c>
      <c r="Q36">
        <v>656.57023798177647</v>
      </c>
      <c r="R36">
        <v>1215.7124949948914</v>
      </c>
      <c r="S36">
        <v>1828.1984411101232</v>
      </c>
      <c r="T36">
        <v>929.07532602966614</v>
      </c>
      <c r="U36">
        <v>1794.3832835319765</v>
      </c>
      <c r="V36">
        <v>2932.2223125199021</v>
      </c>
      <c r="W36">
        <v>940.5698296231983</v>
      </c>
      <c r="X36">
        <v>1792.4976695085199</v>
      </c>
      <c r="Y36">
        <v>4276.4716525458925</v>
      </c>
      <c r="Z36">
        <v>1248.5060617902614</v>
      </c>
      <c r="AA36">
        <v>1451.0547299970044</v>
      </c>
      <c r="AB36">
        <v>2173.6466103506596</v>
      </c>
      <c r="AC36">
        <v>2470.1312628072997</v>
      </c>
      <c r="AD36">
        <v>3087.6640785091249</v>
      </c>
      <c r="AE36">
        <v>7468.2397517249874</v>
      </c>
      <c r="AF36">
        <v>208.67094941901618</v>
      </c>
      <c r="AG36">
        <v>390.90822797314576</v>
      </c>
      <c r="AH36">
        <v>855</v>
      </c>
      <c r="AI36">
        <v>240.55123335803256</v>
      </c>
      <c r="AJ36">
        <v>450.63031835793191</v>
      </c>
      <c r="AK36">
        <v>949.99756659836078</v>
      </c>
      <c r="AL36">
        <v>272.43151729704891</v>
      </c>
      <c r="AM36">
        <v>510.35240874271813</v>
      </c>
      <c r="AN36">
        <v>1044.9951331967213</v>
      </c>
      <c r="AP36">
        <f t="shared" si="2"/>
        <v>2043</v>
      </c>
      <c r="AQ36">
        <f>AG36+9*G112</f>
        <v>1465.9058548992969</v>
      </c>
      <c r="AR36" s="171">
        <f t="shared" si="3"/>
        <v>150.9337185187072</v>
      </c>
      <c r="AS36" s="171">
        <f>AR36+AG74</f>
        <v>167.90022146893054</v>
      </c>
    </row>
    <row r="37" spans="1:45">
      <c r="A37">
        <v>2044</v>
      </c>
      <c r="B37">
        <f>INDEX('PSIP costs'!$B$15:$V$44,MATCH('annual costs'!$A37,'PSIP costs'!$A$15:$A$44,0),MATCH('annual costs'!B$8,'PSIP costs'!$B$7:$V$7,0))/(1+inflation_rate)^($A37-B$5)</f>
        <v>1510.9899059383547</v>
      </c>
      <c r="C37">
        <f>INDEX('PSIP costs'!$B$15:$V$44,MATCH('annual costs'!$A37,'PSIP costs'!$A$15:$A$44,0),MATCH('annual costs'!C$8,'PSIP costs'!$B$7:$V$7,0))/(1+inflation_rate)^($A37-C$5)</f>
        <v>2856.3170631533476</v>
      </c>
      <c r="D37">
        <f>INDEX('PSIP costs'!$B$15:$V$44,MATCH('annual costs'!$A37,'PSIP costs'!$A$15:$A$44,0),MATCH('annual costs'!D$8,'PSIP costs'!$B$7:$V$7,0))/(1+inflation_rate)^($A37-D$5)</f>
        <v>2240.9982821808608</v>
      </c>
      <c r="E37">
        <f>INDEX('PSIP costs'!$B$15:$V$44,MATCH('annual costs'!$A37,'PSIP costs'!$A$15:$A$44,0),MATCH('annual costs'!E$8,'PSIP costs'!$B$7:$V$7,0))/(1+inflation_rate)^($A37-E$5)</f>
        <v>1323.4815200207033</v>
      </c>
      <c r="F37">
        <f>INDEX('PSIP costs'!$B$15:$V$44,MATCH('annual costs'!$A37,'PSIP costs'!$A$15:$A$44,0),MATCH('annual costs'!F$8,'PSIP costs'!$B$7:$V$7,0))/(1+inflation_rate)^($A37-F$5)</f>
        <v>2799.9999999999991</v>
      </c>
      <c r="G37">
        <f>INDEX('PSIP costs'!$B$15:$V$44,MATCH('annual costs'!$A37,'PSIP costs'!$A$15:$A$44,0),MATCH('annual costs'!G$8,'PSIP costs'!$B$7:$V$7,0))/(1+inflation_rate)^($A37-G$5)</f>
        <v>2004.5867674636429</v>
      </c>
      <c r="H37">
        <f>INDEX('PSIP costs'!$B$15:$V$44,MATCH('annual costs'!$A37,'PSIP costs'!$A$15:$A$44,0),MATCH('annual costs'!H$8,'PSIP costs'!$B$7:$V$7,0))/(1+inflation_rate)^($A37-H$5)</f>
        <v>3915.0936712847911</v>
      </c>
      <c r="I37">
        <f>INDEX('PSIP costs'!$B$15:$V$44,MATCH('annual costs'!$A37,'PSIP costs'!$A$15:$A$44,0),MATCH('annual costs'!I$8,'PSIP costs'!$B$7:$V$7,0))/(1+inflation_rate)^($A37-I$5)</f>
        <v>1305.549597022128</v>
      </c>
      <c r="J37">
        <f>INDEX('PSIP costs'!$B$15:$V$44,MATCH('annual costs'!$A37,'PSIP costs'!$A$15:$A$44,0),MATCH('annual costs'!J$8,'PSIP costs'!$B$7:$V$7,0))/(1+inflation_rate)^($A37-J$5)</f>
        <v>1445.2434039034956</v>
      </c>
      <c r="K37">
        <f>INDEX('PSIP costs'!$B$15:$V$44,MATCH('annual costs'!$A37,'PSIP costs'!$A$15:$A$44,0),MATCH('annual costs'!K$8,'PSIP costs'!$B$7:$V$7,0))/(1+inflation_rate)^($A37-K$5)</f>
        <v>1715.4893430071199</v>
      </c>
      <c r="L37">
        <f>INDEX('PSIP costs'!$B$15:$V$44,MATCH('annual costs'!$A37,'PSIP costs'!$A$15:$A$44,0),MATCH('annual costs'!L$8,'PSIP costs'!$B$7:$V$7,0))/(1+inflation_rate)^($A37-L$5)</f>
        <v>1715.4893430071199</v>
      </c>
      <c r="M37">
        <f>INDEX('PSIP costs'!$B$15:$V$44,MATCH('annual costs'!$A37,'PSIP costs'!$A$15:$A$44,0),MATCH('annual costs'!M$8,'PSIP costs'!$B$7:$V$7,0))/(1+inflation_rate)^($A37-M$5)</f>
        <v>186.29473940685739</v>
      </c>
      <c r="N37">
        <f>INDEX('PSIP costs'!$B$15:$V$44,MATCH('annual costs'!$A37,'PSIP costs'!$A$15:$A$44,0),MATCH('annual costs'!N$8,'PSIP costs'!$B$7:$V$7,0))/(1+inflation_rate)^($A37-N$5)</f>
        <v>279.74552073798452</v>
      </c>
      <c r="O37">
        <f>INDEX('PSIP costs'!$B$15:$V$44,MATCH('annual costs'!$A37,'PSIP costs'!$A$15:$A$44,0),MATCH('annual costs'!O$8,'PSIP costs'!$B$7:$V$7,0))/(1+inflation_rate)^($A37-O$5)</f>
        <v>745.78578088282643</v>
      </c>
      <c r="P37">
        <f>INDEX('PSIP costs'!$B$15:$V$44,MATCH('annual costs'!$A37,'PSIP costs'!$A$15:$A$44,0),MATCH('annual costs'!P$8,'PSIP costs'!$B$7:$V$7,0))/(1+inflation_rate)^($A37-P$5)</f>
        <v>898.09841798745572</v>
      </c>
      <c r="Q37">
        <v>644.38057994654037</v>
      </c>
      <c r="R37">
        <v>1202.129115162546</v>
      </c>
      <c r="S37">
        <v>1828.1984411101232</v>
      </c>
      <c r="T37">
        <v>920.69060916210753</v>
      </c>
      <c r="U37">
        <v>1772.6472101316551</v>
      </c>
      <c r="V37">
        <v>2932.2223125199021</v>
      </c>
      <c r="W37">
        <v>925.48367759019993</v>
      </c>
      <c r="X37">
        <v>1773.8970615850271</v>
      </c>
      <c r="Y37">
        <v>4276.4716525458925</v>
      </c>
      <c r="Z37">
        <v>1227.2374415287666</v>
      </c>
      <c r="AA37">
        <v>1432.4322429293175</v>
      </c>
      <c r="AB37">
        <v>2173.6466103506596</v>
      </c>
      <c r="AC37">
        <v>2395.5186625407728</v>
      </c>
      <c r="AD37">
        <v>2994.3983281759656</v>
      </c>
      <c r="AE37">
        <v>7468.2397517249874</v>
      </c>
      <c r="AF37">
        <v>203.19561838469801</v>
      </c>
      <c r="AG37">
        <v>385.07377680936747</v>
      </c>
      <c r="AH37">
        <v>855</v>
      </c>
      <c r="AI37">
        <v>234.23939341569351</v>
      </c>
      <c r="AJ37">
        <v>443.90449271079865</v>
      </c>
      <c r="AK37">
        <v>949.35132464871185</v>
      </c>
      <c r="AL37">
        <v>265.28316844668905</v>
      </c>
      <c r="AM37">
        <v>502.73520861222977</v>
      </c>
      <c r="AN37">
        <v>1043.7026492974239</v>
      </c>
      <c r="AP37">
        <f t="shared" si="2"/>
        <v>2044</v>
      </c>
      <c r="AQ37">
        <f>AG37+9*G113</f>
        <v>1444.026663035128</v>
      </c>
      <c r="AR37" s="171">
        <f t="shared" si="3"/>
        <v>148.68097645126375</v>
      </c>
      <c r="AS37" s="171">
        <f>AR37+AG75</f>
        <v>165.39424801417033</v>
      </c>
    </row>
    <row r="38" spans="1:45">
      <c r="A38">
        <v>2045</v>
      </c>
      <c r="B38">
        <f>INDEX('PSIP costs'!$B$15:$V$44,MATCH('annual costs'!$A38,'PSIP costs'!$A$15:$A$44,0),MATCH('annual costs'!B$8,'PSIP costs'!$B$7:$V$7,0))/(1+inflation_rate)^($A38-B$5)</f>
        <v>1511.0972027811554</v>
      </c>
      <c r="C38">
        <f>INDEX('PSIP costs'!$B$15:$V$44,MATCH('annual costs'!$A38,'PSIP costs'!$A$15:$A$44,0),MATCH('annual costs'!C$8,'PSIP costs'!$B$7:$V$7,0))/(1+inflation_rate)^($A38-C$5)</f>
        <v>2855.884299220716</v>
      </c>
      <c r="D38">
        <f>INDEX('PSIP costs'!$B$15:$V$44,MATCH('annual costs'!$A38,'PSIP costs'!$A$15:$A$44,0),MATCH('annual costs'!D$8,'PSIP costs'!$B$7:$V$7,0))/(1+inflation_rate)^($A38-D$5)</f>
        <v>2241.3118273992677</v>
      </c>
      <c r="E38">
        <f>INDEX('PSIP costs'!$B$15:$V$44,MATCH('annual costs'!$A38,'PSIP costs'!$A$15:$A$44,0),MATCH('annual costs'!E$8,'PSIP costs'!$B$7:$V$7,0))/(1+inflation_rate)^($A38-E$5)</f>
        <v>1323.3277278793548</v>
      </c>
      <c r="F38">
        <f>INDEX('PSIP costs'!$B$15:$V$44,MATCH('annual costs'!$A38,'PSIP costs'!$A$15:$A$44,0),MATCH('annual costs'!F$8,'PSIP costs'!$B$7:$V$7,0))/(1+inflation_rate)^($A38-F$5)</f>
        <v>2799.9999999999986</v>
      </c>
      <c r="G38">
        <f>INDEX('PSIP costs'!$B$15:$V$44,MATCH('annual costs'!$A38,'PSIP costs'!$A$15:$A$44,0),MATCH('annual costs'!G$8,'PSIP costs'!$B$7:$V$7,0))/(1+inflation_rate)^($A38-G$5)</f>
        <v>1986.4981418913219</v>
      </c>
      <c r="H38">
        <f>INDEX('PSIP costs'!$B$15:$V$44,MATCH('annual costs'!$A38,'PSIP costs'!$A$15:$A$44,0),MATCH('annual costs'!H$8,'PSIP costs'!$B$7:$V$7,0))/(1+inflation_rate)^($A38-H$5)</f>
        <v>3882.9336971037633</v>
      </c>
      <c r="I38">
        <f>INDEX('PSIP costs'!$B$15:$V$44,MATCH('annual costs'!$A38,'PSIP costs'!$A$15:$A$44,0),MATCH('annual costs'!I$8,'PSIP costs'!$B$7:$V$7,0))/(1+inflation_rate)^($A38-I$5)</f>
        <v>1279.0895349502264</v>
      </c>
      <c r="J38">
        <f>INDEX('PSIP costs'!$B$15:$V$44,MATCH('annual costs'!$A38,'PSIP costs'!$A$15:$A$44,0),MATCH('annual costs'!J$8,'PSIP costs'!$B$7:$V$7,0))/(1+inflation_rate)^($A38-J$5)</f>
        <v>1415.9521151899007</v>
      </c>
      <c r="K38">
        <f>INDEX('PSIP costs'!$B$15:$V$44,MATCH('annual costs'!$A38,'PSIP costs'!$A$15:$A$44,0),MATCH('annual costs'!K$8,'PSIP costs'!$B$7:$V$7,0))/(1+inflation_rate)^($A38-K$5)</f>
        <v>1680.3877769783339</v>
      </c>
      <c r="L38">
        <f>INDEX('PSIP costs'!$B$15:$V$44,MATCH('annual costs'!$A38,'PSIP costs'!$A$15:$A$44,0),MATCH('annual costs'!L$8,'PSIP costs'!$B$7:$V$7,0))/(1+inflation_rate)^($A38-L$5)</f>
        <v>1680.3877769783339</v>
      </c>
      <c r="M38">
        <f>INDEX('PSIP costs'!$B$15:$V$44,MATCH('annual costs'!$A38,'PSIP costs'!$A$15:$A$44,0),MATCH('annual costs'!M$8,'PSIP costs'!$B$7:$V$7,0))/(1+inflation_rate)^($A38-M$5)</f>
        <v>182.40463276174893</v>
      </c>
      <c r="N38">
        <f>INDEX('PSIP costs'!$B$15:$V$44,MATCH('annual costs'!$A38,'PSIP costs'!$A$15:$A$44,0),MATCH('annual costs'!N$8,'PSIP costs'!$B$7:$V$7,0))/(1+inflation_rate)^($A38-N$5)</f>
        <v>273.60694914262336</v>
      </c>
      <c r="O38">
        <f>INDEX('PSIP costs'!$B$15:$V$44,MATCH('annual costs'!$A38,'PSIP costs'!$A$15:$A$44,0),MATCH('annual costs'!O$8,'PSIP costs'!$B$7:$V$7,0))/(1+inflation_rate)^($A38-O$5)</f>
        <v>729.61853104699571</v>
      </c>
      <c r="P38">
        <f>INDEX('PSIP costs'!$B$15:$V$44,MATCH('annual costs'!$A38,'PSIP costs'!$A$15:$A$44,0),MATCH('annual costs'!P$8,'PSIP costs'!$B$7:$V$7,0))/(1+inflation_rate)^($A38-P$5)</f>
        <v>879.23801739731914</v>
      </c>
      <c r="Q38">
        <v>632.19092191130449</v>
      </c>
      <c r="R38">
        <v>1188.5457353302008</v>
      </c>
      <c r="S38">
        <v>1828.1984411101232</v>
      </c>
      <c r="T38">
        <v>879.80059376949509</v>
      </c>
      <c r="U38">
        <v>1750.9111367313335</v>
      </c>
      <c r="V38">
        <v>2932.2223125199021</v>
      </c>
      <c r="W38">
        <v>910.39752555720167</v>
      </c>
      <c r="X38">
        <v>1755.2964536615334</v>
      </c>
      <c r="Y38">
        <v>4276.4716525458925</v>
      </c>
      <c r="Z38">
        <v>1205.8930440072816</v>
      </c>
      <c r="AA38">
        <v>1413.7819203494962</v>
      </c>
      <c r="AB38">
        <v>2173.6466103506596</v>
      </c>
      <c r="AC38">
        <v>2323.8101923297422</v>
      </c>
      <c r="AD38">
        <v>2904.7627404121777</v>
      </c>
      <c r="AE38">
        <v>7468.2397517249874</v>
      </c>
      <c r="AF38">
        <v>197.72028735037975</v>
      </c>
      <c r="AG38">
        <v>379.23932564558919</v>
      </c>
      <c r="AH38">
        <v>855</v>
      </c>
      <c r="AI38">
        <v>227.92755347335444</v>
      </c>
      <c r="AJ38">
        <v>437.17866706366533</v>
      </c>
      <c r="AK38">
        <v>948.70508269906327</v>
      </c>
      <c r="AL38">
        <v>258.13481959632912</v>
      </c>
      <c r="AM38">
        <v>495.11800848174141</v>
      </c>
      <c r="AN38">
        <v>1042.4101653981265</v>
      </c>
      <c r="AP38">
        <f t="shared" si="2"/>
        <v>2045</v>
      </c>
      <c r="AQ38">
        <f>AG38+9*G114</f>
        <v>1422.1474711709595</v>
      </c>
      <c r="AR38" s="171">
        <f t="shared" si="3"/>
        <v>146.42823438382038</v>
      </c>
      <c r="AS38" s="171">
        <f>AR38+AG76</f>
        <v>162.88827455941018</v>
      </c>
    </row>
    <row r="39" spans="1:45">
      <c r="A39">
        <v>2046</v>
      </c>
      <c r="B39" t="e">
        <f>INDEX('PSIP costs'!$B$15:$V$44,MATCH('annual costs'!$A39,'PSIP costs'!$A$15:$A$44,0),MATCH('annual costs'!B$8,'PSIP costs'!$B$7:$V$7,0))/(1+inflation_rate)^($A39-B$5)</f>
        <v>#N/A</v>
      </c>
      <c r="C39" t="e">
        <f>INDEX('PSIP costs'!$B$15:$V$44,MATCH('annual costs'!$A39,'PSIP costs'!$A$15:$A$44,0),MATCH('annual costs'!C$8,'PSIP costs'!$B$7:$V$7,0))/(1+inflation_rate)^($A39-C$5)</f>
        <v>#N/A</v>
      </c>
      <c r="D39" t="e">
        <f>INDEX('PSIP costs'!$B$15:$V$44,MATCH('annual costs'!$A39,'PSIP costs'!$A$15:$A$44,0),MATCH('annual costs'!D$8,'PSIP costs'!$B$7:$V$7,0))/(1+inflation_rate)^($A39-D$5)</f>
        <v>#N/A</v>
      </c>
      <c r="E39" t="e">
        <f>INDEX('PSIP costs'!$B$15:$V$44,MATCH('annual costs'!$A39,'PSIP costs'!$A$15:$A$44,0),MATCH('annual costs'!E$8,'PSIP costs'!$B$7:$V$7,0))/(1+inflation_rate)^($A39-E$5)</f>
        <v>#N/A</v>
      </c>
      <c r="F39" t="e">
        <f>INDEX('PSIP costs'!$B$15:$V$44,MATCH('annual costs'!$A39,'PSIP costs'!$A$15:$A$44,0),MATCH('annual costs'!F$8,'PSIP costs'!$B$7:$V$7,0))/(1+inflation_rate)^($A39-F$5)</f>
        <v>#N/A</v>
      </c>
      <c r="G39" t="e">
        <f>INDEX('PSIP costs'!$B$15:$V$44,MATCH('annual costs'!$A39,'PSIP costs'!$A$15:$A$44,0),MATCH('annual costs'!G$8,'PSIP costs'!$B$7:$V$7,0))/(1+inflation_rate)^($A39-G$5)</f>
        <v>#N/A</v>
      </c>
      <c r="H39" t="e">
        <f>INDEX('PSIP costs'!$B$15:$V$44,MATCH('annual costs'!$A39,'PSIP costs'!$A$15:$A$44,0),MATCH('annual costs'!H$8,'PSIP costs'!$B$7:$V$7,0))/(1+inflation_rate)^($A39-H$5)</f>
        <v>#N/A</v>
      </c>
      <c r="I39" t="e">
        <f>INDEX('PSIP costs'!$B$15:$V$44,MATCH('annual costs'!$A39,'PSIP costs'!$A$15:$A$44,0),MATCH('annual costs'!I$8,'PSIP costs'!$B$7:$V$7,0))/(1+inflation_rate)^($A39-I$5)</f>
        <v>#N/A</v>
      </c>
      <c r="J39" t="e">
        <f>INDEX('PSIP costs'!$B$15:$V$44,MATCH('annual costs'!$A39,'PSIP costs'!$A$15:$A$44,0),MATCH('annual costs'!J$8,'PSIP costs'!$B$7:$V$7,0))/(1+inflation_rate)^($A39-J$5)</f>
        <v>#N/A</v>
      </c>
      <c r="K39" t="e">
        <f>INDEX('PSIP costs'!$B$15:$V$44,MATCH('annual costs'!$A39,'PSIP costs'!$A$15:$A$44,0),MATCH('annual costs'!K$8,'PSIP costs'!$B$7:$V$7,0))/(1+inflation_rate)^($A39-K$5)</f>
        <v>#N/A</v>
      </c>
      <c r="L39" t="e">
        <f>INDEX('PSIP costs'!$B$15:$V$44,MATCH('annual costs'!$A39,'PSIP costs'!$A$15:$A$44,0),MATCH('annual costs'!L$8,'PSIP costs'!$B$7:$V$7,0))/(1+inflation_rate)^($A39-L$5)</f>
        <v>#N/A</v>
      </c>
      <c r="M39" t="e">
        <f>INDEX('PSIP costs'!$B$15:$V$44,MATCH('annual costs'!$A39,'PSIP costs'!$A$15:$A$44,0),MATCH('annual costs'!M$8,'PSIP costs'!$B$7:$V$7,0))/(1+inflation_rate)^($A39-M$5)</f>
        <v>#N/A</v>
      </c>
      <c r="N39" t="e">
        <f>INDEX('PSIP costs'!$B$15:$V$44,MATCH('annual costs'!$A39,'PSIP costs'!$A$15:$A$44,0),MATCH('annual costs'!N$8,'PSIP costs'!$B$7:$V$7,0))/(1+inflation_rate)^($A39-N$5)</f>
        <v>#N/A</v>
      </c>
      <c r="O39" t="e">
        <f>INDEX('PSIP costs'!$B$15:$V$44,MATCH('annual costs'!$A39,'PSIP costs'!$A$15:$A$44,0),MATCH('annual costs'!O$8,'PSIP costs'!$B$7:$V$7,0))/(1+inflation_rate)^($A39-O$5)</f>
        <v>#N/A</v>
      </c>
      <c r="P39" t="e">
        <f>INDEX('PSIP costs'!$B$15:$V$44,MATCH('annual costs'!$A39,'PSIP costs'!$A$15:$A$44,0),MATCH('annual costs'!P$8,'PSIP costs'!$B$7:$V$7,0))/(1+inflation_rate)^($A39-P$5)</f>
        <v>#N/A</v>
      </c>
      <c r="Q39">
        <v>622.51024139272954</v>
      </c>
      <c r="R39">
        <v>1174.9623554978555</v>
      </c>
      <c r="S39">
        <v>1828.1984411101232</v>
      </c>
      <c r="T39">
        <v>877.91693660694716</v>
      </c>
      <c r="U39">
        <v>1729.1750633310123</v>
      </c>
      <c r="V39">
        <v>2932.2223125199021</v>
      </c>
      <c r="W39">
        <v>906.51802044576141</v>
      </c>
      <c r="X39">
        <v>1750.9171629292268</v>
      </c>
      <c r="Y39">
        <v>4276.4716525458925</v>
      </c>
      <c r="Z39">
        <v>1184.4728692258079</v>
      </c>
      <c r="AA39">
        <v>1395.1037622575404</v>
      </c>
      <c r="AB39">
        <v>2173.6466103506596</v>
      </c>
      <c r="AC39">
        <v>2254.8865761616639</v>
      </c>
      <c r="AD39">
        <v>2818.6082202020798</v>
      </c>
      <c r="AE39">
        <v>7468.2397517249874</v>
      </c>
      <c r="AF39">
        <v>192.24495631606155</v>
      </c>
      <c r="AG39">
        <v>373.40487448181091</v>
      </c>
      <c r="AH39">
        <v>855</v>
      </c>
      <c r="AI39">
        <v>221.61571353101539</v>
      </c>
      <c r="AJ39">
        <v>430.45284141653201</v>
      </c>
      <c r="AK39">
        <v>948.05884074941457</v>
      </c>
      <c r="AL39">
        <v>250.98647074596923</v>
      </c>
      <c r="AM39">
        <v>487.50080835125317</v>
      </c>
      <c r="AN39">
        <v>1041.1176814988291</v>
      </c>
      <c r="AP39" s="130">
        <f t="shared" si="2"/>
        <v>2046</v>
      </c>
      <c r="AQ39">
        <f>AG39+9*G115</f>
        <v>1400.2682793067911</v>
      </c>
      <c r="AR39" s="171">
        <f t="shared" si="3"/>
        <v>144.17549231637702</v>
      </c>
      <c r="AS39" s="171">
        <f>AR39+AG77</f>
        <v>160.38230110465005</v>
      </c>
    </row>
    <row r="40" spans="1:45">
      <c r="A40">
        <v>2047</v>
      </c>
      <c r="B40" t="e">
        <f>INDEX('PSIP costs'!$B$15:$V$44,MATCH('annual costs'!$A40,'PSIP costs'!$A$15:$A$44,0),MATCH('annual costs'!B$8,'PSIP costs'!$B$7:$V$7,0))/(1+inflation_rate)^($A40-B$5)</f>
        <v>#N/A</v>
      </c>
      <c r="C40" t="e">
        <f>INDEX('PSIP costs'!$B$15:$V$44,MATCH('annual costs'!$A40,'PSIP costs'!$A$15:$A$44,0),MATCH('annual costs'!C$8,'PSIP costs'!$B$7:$V$7,0))/(1+inflation_rate)^($A40-C$5)</f>
        <v>#N/A</v>
      </c>
      <c r="D40" t="e">
        <f>INDEX('PSIP costs'!$B$15:$V$44,MATCH('annual costs'!$A40,'PSIP costs'!$A$15:$A$44,0),MATCH('annual costs'!D$8,'PSIP costs'!$B$7:$V$7,0))/(1+inflation_rate)^($A40-D$5)</f>
        <v>#N/A</v>
      </c>
      <c r="E40" t="e">
        <f>INDEX('PSIP costs'!$B$15:$V$44,MATCH('annual costs'!$A40,'PSIP costs'!$A$15:$A$44,0),MATCH('annual costs'!E$8,'PSIP costs'!$B$7:$V$7,0))/(1+inflation_rate)^($A40-E$5)</f>
        <v>#N/A</v>
      </c>
      <c r="F40" t="e">
        <f>INDEX('PSIP costs'!$B$15:$V$44,MATCH('annual costs'!$A40,'PSIP costs'!$A$15:$A$44,0),MATCH('annual costs'!F$8,'PSIP costs'!$B$7:$V$7,0))/(1+inflation_rate)^($A40-F$5)</f>
        <v>#N/A</v>
      </c>
      <c r="G40" t="e">
        <f>INDEX('PSIP costs'!$B$15:$V$44,MATCH('annual costs'!$A40,'PSIP costs'!$A$15:$A$44,0),MATCH('annual costs'!G$8,'PSIP costs'!$B$7:$V$7,0))/(1+inflation_rate)^($A40-G$5)</f>
        <v>#N/A</v>
      </c>
      <c r="H40" t="e">
        <f>INDEX('PSIP costs'!$B$15:$V$44,MATCH('annual costs'!$A40,'PSIP costs'!$A$15:$A$44,0),MATCH('annual costs'!H$8,'PSIP costs'!$B$7:$V$7,0))/(1+inflation_rate)^($A40-H$5)</f>
        <v>#N/A</v>
      </c>
      <c r="I40" t="e">
        <f>INDEX('PSIP costs'!$B$15:$V$44,MATCH('annual costs'!$A40,'PSIP costs'!$A$15:$A$44,0),MATCH('annual costs'!I$8,'PSIP costs'!$B$7:$V$7,0))/(1+inflation_rate)^($A40-I$5)</f>
        <v>#N/A</v>
      </c>
      <c r="J40" t="e">
        <f>INDEX('PSIP costs'!$B$15:$V$44,MATCH('annual costs'!$A40,'PSIP costs'!$A$15:$A$44,0),MATCH('annual costs'!J$8,'PSIP costs'!$B$7:$V$7,0))/(1+inflation_rate)^($A40-J$5)</f>
        <v>#N/A</v>
      </c>
      <c r="K40" t="e">
        <f>INDEX('PSIP costs'!$B$15:$V$44,MATCH('annual costs'!$A40,'PSIP costs'!$A$15:$A$44,0),MATCH('annual costs'!K$8,'PSIP costs'!$B$7:$V$7,0))/(1+inflation_rate)^($A40-K$5)</f>
        <v>#N/A</v>
      </c>
      <c r="L40" t="e">
        <f>INDEX('PSIP costs'!$B$15:$V$44,MATCH('annual costs'!$A40,'PSIP costs'!$A$15:$A$44,0),MATCH('annual costs'!L$8,'PSIP costs'!$B$7:$V$7,0))/(1+inflation_rate)^($A40-L$5)</f>
        <v>#N/A</v>
      </c>
      <c r="M40" t="e">
        <f>INDEX('PSIP costs'!$B$15:$V$44,MATCH('annual costs'!$A40,'PSIP costs'!$A$15:$A$44,0),MATCH('annual costs'!M$8,'PSIP costs'!$B$7:$V$7,0))/(1+inflation_rate)^($A40-M$5)</f>
        <v>#N/A</v>
      </c>
      <c r="N40" t="e">
        <f>INDEX('PSIP costs'!$B$15:$V$44,MATCH('annual costs'!$A40,'PSIP costs'!$A$15:$A$44,0),MATCH('annual costs'!N$8,'PSIP costs'!$B$7:$V$7,0))/(1+inflation_rate)^($A40-N$5)</f>
        <v>#N/A</v>
      </c>
      <c r="O40" t="e">
        <f>INDEX('PSIP costs'!$B$15:$V$44,MATCH('annual costs'!$A40,'PSIP costs'!$A$15:$A$44,0),MATCH('annual costs'!O$8,'PSIP costs'!$B$7:$V$7,0))/(1+inflation_rate)^($A40-O$5)</f>
        <v>#N/A</v>
      </c>
      <c r="P40" t="e">
        <f>INDEX('PSIP costs'!$B$15:$V$44,MATCH('annual costs'!$A40,'PSIP costs'!$A$15:$A$44,0),MATCH('annual costs'!P$8,'PSIP costs'!$B$7:$V$7,0))/(1+inflation_rate)^($A40-P$5)</f>
        <v>#N/A</v>
      </c>
      <c r="Q40">
        <v>612.82956087415448</v>
      </c>
      <c r="R40">
        <v>1161.3789756655103</v>
      </c>
      <c r="S40">
        <v>1828.1984411101232</v>
      </c>
      <c r="T40">
        <v>876.03327944439923</v>
      </c>
      <c r="U40">
        <v>1707.4389899306907</v>
      </c>
      <c r="V40">
        <v>2932.2223125199021</v>
      </c>
      <c r="W40">
        <v>902.63851533432114</v>
      </c>
      <c r="X40">
        <v>1746.53787219692</v>
      </c>
      <c r="Y40">
        <v>4276.4716525458925</v>
      </c>
      <c r="Z40">
        <v>1162.9769171843434</v>
      </c>
      <c r="AA40">
        <v>1376.3977686534502</v>
      </c>
      <c r="AB40">
        <v>2173.6466103506596</v>
      </c>
      <c r="AC40">
        <v>2188.6334832776756</v>
      </c>
      <c r="AD40">
        <v>2735.7918540970941</v>
      </c>
      <c r="AE40">
        <v>7468.2397517249874</v>
      </c>
      <c r="AF40">
        <v>186.76962528174332</v>
      </c>
      <c r="AG40">
        <v>367.57042331803262</v>
      </c>
      <c r="AH40">
        <v>855</v>
      </c>
      <c r="AI40">
        <v>215.30387358867634</v>
      </c>
      <c r="AJ40">
        <v>423.72701576939875</v>
      </c>
      <c r="AK40">
        <v>947.41259879976587</v>
      </c>
      <c r="AL40">
        <v>243.83812189560933</v>
      </c>
      <c r="AM40">
        <v>479.88360822076481</v>
      </c>
      <c r="AN40">
        <v>1039.8251975995317</v>
      </c>
      <c r="AP40">
        <f t="shared" si="2"/>
        <v>2047</v>
      </c>
      <c r="AQ40">
        <f>AG40+9*G116</f>
        <v>1378.3890874426224</v>
      </c>
      <c r="AR40" s="171">
        <f t="shared" si="3"/>
        <v>141.92275024893362</v>
      </c>
      <c r="AS40" s="171">
        <f>AR40+AG78</f>
        <v>157.8763276498899</v>
      </c>
    </row>
    <row r="41" spans="1:45">
      <c r="A41">
        <v>2048</v>
      </c>
      <c r="B41" t="e">
        <f>INDEX('PSIP costs'!$B$15:$V$44,MATCH('annual costs'!$A41,'PSIP costs'!$A$15:$A$44,0),MATCH('annual costs'!B$8,'PSIP costs'!$B$7:$V$7,0))/(1+inflation_rate)^($A41-B$5)</f>
        <v>#N/A</v>
      </c>
      <c r="C41" t="e">
        <f>INDEX('PSIP costs'!$B$15:$V$44,MATCH('annual costs'!$A41,'PSIP costs'!$A$15:$A$44,0),MATCH('annual costs'!C$8,'PSIP costs'!$B$7:$V$7,0))/(1+inflation_rate)^($A41-C$5)</f>
        <v>#N/A</v>
      </c>
      <c r="D41" t="e">
        <f>INDEX('PSIP costs'!$B$15:$V$44,MATCH('annual costs'!$A41,'PSIP costs'!$A$15:$A$44,0),MATCH('annual costs'!D$8,'PSIP costs'!$B$7:$V$7,0))/(1+inflation_rate)^($A41-D$5)</f>
        <v>#N/A</v>
      </c>
      <c r="E41" t="e">
        <f>INDEX('PSIP costs'!$B$15:$V$44,MATCH('annual costs'!$A41,'PSIP costs'!$A$15:$A$44,0),MATCH('annual costs'!E$8,'PSIP costs'!$B$7:$V$7,0))/(1+inflation_rate)^($A41-E$5)</f>
        <v>#N/A</v>
      </c>
      <c r="F41" t="e">
        <f>INDEX('PSIP costs'!$B$15:$V$44,MATCH('annual costs'!$A41,'PSIP costs'!$A$15:$A$44,0),MATCH('annual costs'!F$8,'PSIP costs'!$B$7:$V$7,0))/(1+inflation_rate)^($A41-F$5)</f>
        <v>#N/A</v>
      </c>
      <c r="G41" t="e">
        <f>INDEX('PSIP costs'!$B$15:$V$44,MATCH('annual costs'!$A41,'PSIP costs'!$A$15:$A$44,0),MATCH('annual costs'!G$8,'PSIP costs'!$B$7:$V$7,0))/(1+inflation_rate)^($A41-G$5)</f>
        <v>#N/A</v>
      </c>
      <c r="H41" t="e">
        <f>INDEX('PSIP costs'!$B$15:$V$44,MATCH('annual costs'!$A41,'PSIP costs'!$A$15:$A$44,0),MATCH('annual costs'!H$8,'PSIP costs'!$B$7:$V$7,0))/(1+inflation_rate)^($A41-H$5)</f>
        <v>#N/A</v>
      </c>
      <c r="I41" t="e">
        <f>INDEX('PSIP costs'!$B$15:$V$44,MATCH('annual costs'!$A41,'PSIP costs'!$A$15:$A$44,0),MATCH('annual costs'!I$8,'PSIP costs'!$B$7:$V$7,0))/(1+inflation_rate)^($A41-I$5)</f>
        <v>#N/A</v>
      </c>
      <c r="J41" t="e">
        <f>INDEX('PSIP costs'!$B$15:$V$44,MATCH('annual costs'!$A41,'PSIP costs'!$A$15:$A$44,0),MATCH('annual costs'!J$8,'PSIP costs'!$B$7:$V$7,0))/(1+inflation_rate)^($A41-J$5)</f>
        <v>#N/A</v>
      </c>
      <c r="K41" t="e">
        <f>INDEX('PSIP costs'!$B$15:$V$44,MATCH('annual costs'!$A41,'PSIP costs'!$A$15:$A$44,0),MATCH('annual costs'!K$8,'PSIP costs'!$B$7:$V$7,0))/(1+inflation_rate)^($A41-K$5)</f>
        <v>#N/A</v>
      </c>
      <c r="L41" t="e">
        <f>INDEX('PSIP costs'!$B$15:$V$44,MATCH('annual costs'!$A41,'PSIP costs'!$A$15:$A$44,0),MATCH('annual costs'!L$8,'PSIP costs'!$B$7:$V$7,0))/(1+inflation_rate)^($A41-L$5)</f>
        <v>#N/A</v>
      </c>
      <c r="M41" t="e">
        <f>INDEX('PSIP costs'!$B$15:$V$44,MATCH('annual costs'!$A41,'PSIP costs'!$A$15:$A$44,0),MATCH('annual costs'!M$8,'PSIP costs'!$B$7:$V$7,0))/(1+inflation_rate)^($A41-M$5)</f>
        <v>#N/A</v>
      </c>
      <c r="N41" t="e">
        <f>INDEX('PSIP costs'!$B$15:$V$44,MATCH('annual costs'!$A41,'PSIP costs'!$A$15:$A$44,0),MATCH('annual costs'!N$8,'PSIP costs'!$B$7:$V$7,0))/(1+inflation_rate)^($A41-N$5)</f>
        <v>#N/A</v>
      </c>
      <c r="O41" t="e">
        <f>INDEX('PSIP costs'!$B$15:$V$44,MATCH('annual costs'!$A41,'PSIP costs'!$A$15:$A$44,0),MATCH('annual costs'!O$8,'PSIP costs'!$B$7:$V$7,0))/(1+inflation_rate)^($A41-O$5)</f>
        <v>#N/A</v>
      </c>
      <c r="P41" t="e">
        <f>INDEX('PSIP costs'!$B$15:$V$44,MATCH('annual costs'!$A41,'PSIP costs'!$A$15:$A$44,0),MATCH('annual costs'!P$8,'PSIP costs'!$B$7:$V$7,0))/(1+inflation_rate)^($A41-P$5)</f>
        <v>#N/A</v>
      </c>
      <c r="Q41">
        <v>603.14888035557942</v>
      </c>
      <c r="R41">
        <v>1147.7955958331652</v>
      </c>
      <c r="S41">
        <v>1828.1984411101232</v>
      </c>
      <c r="T41">
        <v>874.14962228185141</v>
      </c>
      <c r="U41">
        <v>1685.7029165303691</v>
      </c>
      <c r="V41">
        <v>2932.2223125199021</v>
      </c>
      <c r="W41">
        <v>898.75901022288099</v>
      </c>
      <c r="X41">
        <v>1742.1585814646135</v>
      </c>
      <c r="Y41">
        <v>4276.4716525458925</v>
      </c>
      <c r="Z41">
        <v>1141.4051878828891</v>
      </c>
      <c r="AA41">
        <v>1357.6639395372265</v>
      </c>
      <c r="AB41">
        <v>2173.6466103506596</v>
      </c>
      <c r="AC41">
        <v>2124.9413228117596</v>
      </c>
      <c r="AD41">
        <v>2656.176653514699</v>
      </c>
      <c r="AE41">
        <v>7468.2397517249874</v>
      </c>
      <c r="AF41">
        <v>181.29429424742509</v>
      </c>
      <c r="AG41">
        <v>361.73597215425434</v>
      </c>
      <c r="AH41">
        <v>855</v>
      </c>
      <c r="AI41">
        <v>208.99203364633726</v>
      </c>
      <c r="AJ41">
        <v>417.00119012226543</v>
      </c>
      <c r="AK41">
        <v>946.76635685011718</v>
      </c>
      <c r="AL41">
        <v>236.68977304524947</v>
      </c>
      <c r="AM41">
        <v>472.26640809027651</v>
      </c>
      <c r="AN41">
        <v>1038.5327137002341</v>
      </c>
      <c r="AP41">
        <f t="shared" si="2"/>
        <v>2048</v>
      </c>
      <c r="AQ41">
        <f>AG41+9*G117</f>
        <v>1356.5098955784538</v>
      </c>
      <c r="AR41" s="171">
        <f t="shared" si="3"/>
        <v>139.67000818149023</v>
      </c>
      <c r="AS41" s="171">
        <f>AR41+AG79</f>
        <v>155.37035419512975</v>
      </c>
    </row>
    <row r="42" spans="1:45">
      <c r="A42">
        <v>2049</v>
      </c>
      <c r="B42" t="e">
        <f>INDEX('PSIP costs'!$B$15:$V$44,MATCH('annual costs'!$A42,'PSIP costs'!$A$15:$A$44,0),MATCH('annual costs'!B$8,'PSIP costs'!$B$7:$V$7,0))/(1+inflation_rate)^($A42-B$5)</f>
        <v>#N/A</v>
      </c>
      <c r="C42" t="e">
        <f>INDEX('PSIP costs'!$B$15:$V$44,MATCH('annual costs'!$A42,'PSIP costs'!$A$15:$A$44,0),MATCH('annual costs'!C$8,'PSIP costs'!$B$7:$V$7,0))/(1+inflation_rate)^($A42-C$5)</f>
        <v>#N/A</v>
      </c>
      <c r="D42" t="e">
        <f>INDEX('PSIP costs'!$B$15:$V$44,MATCH('annual costs'!$A42,'PSIP costs'!$A$15:$A$44,0),MATCH('annual costs'!D$8,'PSIP costs'!$B$7:$V$7,0))/(1+inflation_rate)^($A42-D$5)</f>
        <v>#N/A</v>
      </c>
      <c r="E42" t="e">
        <f>INDEX('PSIP costs'!$B$15:$V$44,MATCH('annual costs'!$A42,'PSIP costs'!$A$15:$A$44,0),MATCH('annual costs'!E$8,'PSIP costs'!$B$7:$V$7,0))/(1+inflation_rate)^($A42-E$5)</f>
        <v>#N/A</v>
      </c>
      <c r="F42" t="e">
        <f>INDEX('PSIP costs'!$B$15:$V$44,MATCH('annual costs'!$A42,'PSIP costs'!$A$15:$A$44,0),MATCH('annual costs'!F$8,'PSIP costs'!$B$7:$V$7,0))/(1+inflation_rate)^($A42-F$5)</f>
        <v>#N/A</v>
      </c>
      <c r="G42" t="e">
        <f>INDEX('PSIP costs'!$B$15:$V$44,MATCH('annual costs'!$A42,'PSIP costs'!$A$15:$A$44,0),MATCH('annual costs'!G$8,'PSIP costs'!$B$7:$V$7,0))/(1+inflation_rate)^($A42-G$5)</f>
        <v>#N/A</v>
      </c>
      <c r="H42" t="e">
        <f>INDEX('PSIP costs'!$B$15:$V$44,MATCH('annual costs'!$A42,'PSIP costs'!$A$15:$A$44,0),MATCH('annual costs'!H$8,'PSIP costs'!$B$7:$V$7,0))/(1+inflation_rate)^($A42-H$5)</f>
        <v>#N/A</v>
      </c>
      <c r="I42" t="e">
        <f>INDEX('PSIP costs'!$B$15:$V$44,MATCH('annual costs'!$A42,'PSIP costs'!$A$15:$A$44,0),MATCH('annual costs'!I$8,'PSIP costs'!$B$7:$V$7,0))/(1+inflation_rate)^($A42-I$5)</f>
        <v>#N/A</v>
      </c>
      <c r="J42" t="e">
        <f>INDEX('PSIP costs'!$B$15:$V$44,MATCH('annual costs'!$A42,'PSIP costs'!$A$15:$A$44,0),MATCH('annual costs'!J$8,'PSIP costs'!$B$7:$V$7,0))/(1+inflation_rate)^($A42-J$5)</f>
        <v>#N/A</v>
      </c>
      <c r="K42" t="e">
        <f>INDEX('PSIP costs'!$B$15:$V$44,MATCH('annual costs'!$A42,'PSIP costs'!$A$15:$A$44,0),MATCH('annual costs'!K$8,'PSIP costs'!$B$7:$V$7,0))/(1+inflation_rate)^($A42-K$5)</f>
        <v>#N/A</v>
      </c>
      <c r="L42" t="e">
        <f>INDEX('PSIP costs'!$B$15:$V$44,MATCH('annual costs'!$A42,'PSIP costs'!$A$15:$A$44,0),MATCH('annual costs'!L$8,'PSIP costs'!$B$7:$V$7,0))/(1+inflation_rate)^($A42-L$5)</f>
        <v>#N/A</v>
      </c>
      <c r="M42" t="e">
        <f>INDEX('PSIP costs'!$B$15:$V$44,MATCH('annual costs'!$A42,'PSIP costs'!$A$15:$A$44,0),MATCH('annual costs'!M$8,'PSIP costs'!$B$7:$V$7,0))/(1+inflation_rate)^($A42-M$5)</f>
        <v>#N/A</v>
      </c>
      <c r="N42" t="e">
        <f>INDEX('PSIP costs'!$B$15:$V$44,MATCH('annual costs'!$A42,'PSIP costs'!$A$15:$A$44,0),MATCH('annual costs'!N$8,'PSIP costs'!$B$7:$V$7,0))/(1+inflation_rate)^($A42-N$5)</f>
        <v>#N/A</v>
      </c>
      <c r="O42" t="e">
        <f>INDEX('PSIP costs'!$B$15:$V$44,MATCH('annual costs'!$A42,'PSIP costs'!$A$15:$A$44,0),MATCH('annual costs'!O$8,'PSIP costs'!$B$7:$V$7,0))/(1+inflation_rate)^($A42-O$5)</f>
        <v>#N/A</v>
      </c>
      <c r="P42" t="e">
        <f>INDEX('PSIP costs'!$B$15:$V$44,MATCH('annual costs'!$A42,'PSIP costs'!$A$15:$A$44,0),MATCH('annual costs'!P$8,'PSIP costs'!$B$7:$V$7,0))/(1+inflation_rate)^($A42-P$5)</f>
        <v>#N/A</v>
      </c>
      <c r="Q42">
        <v>593.46819983700436</v>
      </c>
      <c r="R42">
        <v>1134.2122160008198</v>
      </c>
      <c r="S42">
        <v>1828.1984411101232</v>
      </c>
      <c r="T42">
        <v>872.26596511930347</v>
      </c>
      <c r="U42">
        <v>1663.9668431300474</v>
      </c>
      <c r="V42">
        <v>2932.2223125199021</v>
      </c>
      <c r="W42">
        <v>894.87950511144072</v>
      </c>
      <c r="X42">
        <v>1737.7792907323064</v>
      </c>
      <c r="Y42">
        <v>4276.4716525458925</v>
      </c>
      <c r="Z42">
        <v>1119.7576813214455</v>
      </c>
      <c r="AA42">
        <v>1338.9022749088676</v>
      </c>
      <c r="AB42">
        <v>2173.6466103506596</v>
      </c>
      <c r="AC42">
        <v>2063.7050469601936</v>
      </c>
      <c r="AD42">
        <v>2579.6313087002427</v>
      </c>
      <c r="AE42">
        <v>7468.2397517249874</v>
      </c>
      <c r="AF42">
        <v>175.81896321310691</v>
      </c>
      <c r="AG42">
        <v>355.90152099047606</v>
      </c>
      <c r="AH42">
        <v>855</v>
      </c>
      <c r="AI42">
        <v>202.68019370399824</v>
      </c>
      <c r="AJ42">
        <v>410.27536447513216</v>
      </c>
      <c r="AK42">
        <v>946.12011490046837</v>
      </c>
      <c r="AL42">
        <v>229.5414241948896</v>
      </c>
      <c r="AM42">
        <v>464.64920795978821</v>
      </c>
      <c r="AN42">
        <v>1037.2402298009367</v>
      </c>
      <c r="AP42">
        <f t="shared" si="2"/>
        <v>2049</v>
      </c>
      <c r="AQ42">
        <f>AG42+9*G118</f>
        <v>1334.6307037142853</v>
      </c>
      <c r="AR42" s="171">
        <f t="shared" si="3"/>
        <v>137.41726611404684</v>
      </c>
      <c r="AS42" s="171">
        <f>AR42+AG80</f>
        <v>152.8643807403696</v>
      </c>
    </row>
    <row r="43" spans="1:45">
      <c r="A43">
        <v>2050</v>
      </c>
      <c r="B43" t="e">
        <f>INDEX('PSIP costs'!$B$15:$V$44,MATCH('annual costs'!$A43,'PSIP costs'!$A$15:$A$44,0),MATCH('annual costs'!B$8,'PSIP costs'!$B$7:$V$7,0))/(1+inflation_rate)^($A43-B$5)</f>
        <v>#N/A</v>
      </c>
      <c r="C43" t="e">
        <f>INDEX('PSIP costs'!$B$15:$V$44,MATCH('annual costs'!$A43,'PSIP costs'!$A$15:$A$44,0),MATCH('annual costs'!C$8,'PSIP costs'!$B$7:$V$7,0))/(1+inflation_rate)^($A43-C$5)</f>
        <v>#N/A</v>
      </c>
      <c r="D43" t="e">
        <f>INDEX('PSIP costs'!$B$15:$V$44,MATCH('annual costs'!$A43,'PSIP costs'!$A$15:$A$44,0),MATCH('annual costs'!D$8,'PSIP costs'!$B$7:$V$7,0))/(1+inflation_rate)^($A43-D$5)</f>
        <v>#N/A</v>
      </c>
      <c r="E43" t="e">
        <f>INDEX('PSIP costs'!$B$15:$V$44,MATCH('annual costs'!$A43,'PSIP costs'!$A$15:$A$44,0),MATCH('annual costs'!E$8,'PSIP costs'!$B$7:$V$7,0))/(1+inflation_rate)^($A43-E$5)</f>
        <v>#N/A</v>
      </c>
      <c r="F43" t="e">
        <f>INDEX('PSIP costs'!$B$15:$V$44,MATCH('annual costs'!$A43,'PSIP costs'!$A$15:$A$44,0),MATCH('annual costs'!F$8,'PSIP costs'!$B$7:$V$7,0))/(1+inflation_rate)^($A43-F$5)</f>
        <v>#N/A</v>
      </c>
      <c r="G43" t="e">
        <f>INDEX('PSIP costs'!$B$15:$V$44,MATCH('annual costs'!$A43,'PSIP costs'!$A$15:$A$44,0),MATCH('annual costs'!G$8,'PSIP costs'!$B$7:$V$7,0))/(1+inflation_rate)^($A43-G$5)</f>
        <v>#N/A</v>
      </c>
      <c r="H43" t="e">
        <f>INDEX('PSIP costs'!$B$15:$V$44,MATCH('annual costs'!$A43,'PSIP costs'!$A$15:$A$44,0),MATCH('annual costs'!H$8,'PSIP costs'!$B$7:$V$7,0))/(1+inflation_rate)^($A43-H$5)</f>
        <v>#N/A</v>
      </c>
      <c r="I43" t="e">
        <f>INDEX('PSIP costs'!$B$15:$V$44,MATCH('annual costs'!$A43,'PSIP costs'!$A$15:$A$44,0),MATCH('annual costs'!I$8,'PSIP costs'!$B$7:$V$7,0))/(1+inflation_rate)^($A43-I$5)</f>
        <v>#N/A</v>
      </c>
      <c r="J43" t="e">
        <f>INDEX('PSIP costs'!$B$15:$V$44,MATCH('annual costs'!$A43,'PSIP costs'!$A$15:$A$44,0),MATCH('annual costs'!J$8,'PSIP costs'!$B$7:$V$7,0))/(1+inflation_rate)^($A43-J$5)</f>
        <v>#N/A</v>
      </c>
      <c r="K43" t="e">
        <f>INDEX('PSIP costs'!$B$15:$V$44,MATCH('annual costs'!$A43,'PSIP costs'!$A$15:$A$44,0),MATCH('annual costs'!K$8,'PSIP costs'!$B$7:$V$7,0))/(1+inflation_rate)^($A43-K$5)</f>
        <v>#N/A</v>
      </c>
      <c r="L43" t="e">
        <f>INDEX('PSIP costs'!$B$15:$V$44,MATCH('annual costs'!$A43,'PSIP costs'!$A$15:$A$44,0),MATCH('annual costs'!L$8,'PSIP costs'!$B$7:$V$7,0))/(1+inflation_rate)^($A43-L$5)</f>
        <v>#N/A</v>
      </c>
      <c r="M43" t="e">
        <f>INDEX('PSIP costs'!$B$15:$V$44,MATCH('annual costs'!$A43,'PSIP costs'!$A$15:$A$44,0),MATCH('annual costs'!M$8,'PSIP costs'!$B$7:$V$7,0))/(1+inflation_rate)^($A43-M$5)</f>
        <v>#N/A</v>
      </c>
      <c r="N43" t="e">
        <f>INDEX('PSIP costs'!$B$15:$V$44,MATCH('annual costs'!$A43,'PSIP costs'!$A$15:$A$44,0),MATCH('annual costs'!N$8,'PSIP costs'!$B$7:$V$7,0))/(1+inflation_rate)^($A43-N$5)</f>
        <v>#N/A</v>
      </c>
      <c r="O43" t="e">
        <f>INDEX('PSIP costs'!$B$15:$V$44,MATCH('annual costs'!$A43,'PSIP costs'!$A$15:$A$44,0),MATCH('annual costs'!O$8,'PSIP costs'!$B$7:$V$7,0))/(1+inflation_rate)^($A43-O$5)</f>
        <v>#N/A</v>
      </c>
      <c r="P43" t="e">
        <f>INDEX('PSIP costs'!$B$15:$V$44,MATCH('annual costs'!$A43,'PSIP costs'!$A$15:$A$44,0),MATCH('annual costs'!P$8,'PSIP costs'!$B$7:$V$7,0))/(1+inflation_rate)^($A43-P$5)</f>
        <v>#N/A</v>
      </c>
      <c r="Q43">
        <v>583.78751931842942</v>
      </c>
      <c r="R43">
        <v>1120.6288361684753</v>
      </c>
      <c r="S43">
        <v>1828.1984411101232</v>
      </c>
      <c r="T43">
        <v>870.3823079567552</v>
      </c>
      <c r="U43">
        <v>1642.2307697297267</v>
      </c>
      <c r="V43">
        <v>2932.2223125199021</v>
      </c>
      <c r="W43">
        <v>891.00000000000011</v>
      </c>
      <c r="X43">
        <v>1733.4</v>
      </c>
      <c r="Y43">
        <v>4276.4716525458925</v>
      </c>
      <c r="Z43">
        <v>1098.0343975000119</v>
      </c>
      <c r="AA43">
        <v>1320.1127747683754</v>
      </c>
      <c r="AB43">
        <v>2173.6466103506596</v>
      </c>
      <c r="AC43">
        <v>2004.8239623269283</v>
      </c>
      <c r="AD43">
        <v>2506.0299529086601</v>
      </c>
      <c r="AE43">
        <v>7468.2397517249874</v>
      </c>
      <c r="AF43">
        <v>170.34363217878894</v>
      </c>
      <c r="AG43">
        <v>350.06706982669778</v>
      </c>
      <c r="AH43">
        <v>855</v>
      </c>
      <c r="AI43">
        <v>196.36835376165945</v>
      </c>
      <c r="AJ43">
        <v>403.54953882799884</v>
      </c>
      <c r="AK43">
        <v>945.47387295081967</v>
      </c>
      <c r="AL43">
        <v>222.39307534453002</v>
      </c>
      <c r="AM43">
        <v>457.03200782929986</v>
      </c>
      <c r="AN43">
        <v>1035.9477459016393</v>
      </c>
      <c r="AP43">
        <f t="shared" si="2"/>
        <v>2050</v>
      </c>
      <c r="AQ43">
        <f>AG43+9*G119</f>
        <v>1312.7515118501169</v>
      </c>
      <c r="AR43" s="171">
        <f t="shared" si="3"/>
        <v>135.16452404660347</v>
      </c>
      <c r="AS43" s="171">
        <f>AR43+AG81</f>
        <v>150.35840728560945</v>
      </c>
    </row>
    <row r="45" spans="1:45">
      <c r="A45" t="s">
        <v>265</v>
      </c>
    </row>
    <row r="46" spans="1:45">
      <c r="A46" t="s">
        <v>0</v>
      </c>
      <c r="B46" t="str">
        <f>B8</f>
        <v>CC_152</v>
      </c>
      <c r="C46" t="str">
        <f>C8</f>
        <v>IC_MCBH</v>
      </c>
      <c r="D46" t="str">
        <f>D8</f>
        <v>IC_Schofield</v>
      </c>
      <c r="E46" t="str">
        <f>E8</f>
        <v>IC_Barge</v>
      </c>
      <c r="F46" t="str">
        <f>F8</f>
        <v>Lake_Wilson</v>
      </c>
      <c r="G46" t="str">
        <f>G8</f>
        <v>OnshoreWind</v>
      </c>
      <c r="H46" t="str">
        <f>H8</f>
        <v>OffshoreWind</v>
      </c>
      <c r="I46" t="str">
        <f>I8</f>
        <v>CentralFixedPV</v>
      </c>
      <c r="J46" t="str">
        <f>J8</f>
        <v>CentralTrackingPV</v>
      </c>
      <c r="K46" t="str">
        <f>K8</f>
        <v>FlatDistPV</v>
      </c>
      <c r="L46" t="str">
        <f>L8</f>
        <v>SlopedDistPV</v>
      </c>
      <c r="M46" t="str">
        <f>M8</f>
        <v>Battery_Conting</v>
      </c>
      <c r="N46" t="str">
        <f>N8</f>
        <v>Battery_Reg</v>
      </c>
      <c r="O46" t="str">
        <f>O8</f>
        <v>Battery_4</v>
      </c>
      <c r="P46" t="str">
        <f>P8</f>
        <v>Battery_6</v>
      </c>
      <c r="Q46" t="str">
        <f t="array" ref="Q46:AN81">TRANSPOSE(ATB!B60:AK83)</f>
        <v>CentralTrackingPV</v>
      </c>
      <c r="R46" t="str">
        <v>CentralTrackingPV</v>
      </c>
      <c r="S46" t="str">
        <v>CentralTrackingPV</v>
      </c>
      <c r="T46" t="str">
        <v>FlatDistPV</v>
      </c>
      <c r="U46" t="str">
        <v>FlatDistPV</v>
      </c>
      <c r="V46" t="str">
        <v>FlatDistPV</v>
      </c>
      <c r="W46" t="str">
        <v>SlopedDistPV</v>
      </c>
      <c r="X46" t="str">
        <v>SlopedDistPV</v>
      </c>
      <c r="Y46" t="str">
        <v>SlopedDistPV</v>
      </c>
      <c r="Z46" t="str">
        <v>OnshoreWind</v>
      </c>
      <c r="AA46" t="str">
        <v>OnshoreWind</v>
      </c>
      <c r="AB46" t="str">
        <v>OnshoreWind</v>
      </c>
      <c r="AC46" t="str">
        <v>OffshoreWind</v>
      </c>
      <c r="AD46" t="str">
        <v>OffshoreWind</v>
      </c>
      <c r="AE46" t="str">
        <v>OffshoreWind</v>
      </c>
      <c r="AF46" t="str">
        <v>Battery_Bulk</v>
      </c>
      <c r="AG46" t="str">
        <v>Battery_Bulk</v>
      </c>
      <c r="AH46" t="str">
        <v>Battery_Bulk</v>
      </c>
      <c r="AI46" t="str">
        <v>Battery_Conting</v>
      </c>
      <c r="AJ46" t="str">
        <v>Battery_Conting</v>
      </c>
      <c r="AK46" t="str">
        <v>Battery_Conting</v>
      </c>
      <c r="AL46" t="str">
        <v>Battery_Reg</v>
      </c>
      <c r="AM46" t="str">
        <v>Battery_Reg</v>
      </c>
      <c r="AN46" t="str">
        <v>Battery_Reg</v>
      </c>
    </row>
    <row r="47" spans="1:45">
      <c r="A47" t="s">
        <v>221</v>
      </c>
      <c r="B47" t="str">
        <f>B9</f>
        <v>all</v>
      </c>
      <c r="C47" t="str">
        <f>C9</f>
        <v>all</v>
      </c>
      <c r="D47" t="str">
        <f>D9</f>
        <v>all</v>
      </c>
      <c r="E47" t="str">
        <f>E9</f>
        <v>all</v>
      </c>
      <c r="F47" t="str">
        <f>F9</f>
        <v>all</v>
      </c>
      <c r="G47" t="str">
        <f>G9</f>
        <v>PSIP_2016_12</v>
      </c>
      <c r="H47" t="str">
        <f>H9</f>
        <v>PSIP_2016_12</v>
      </c>
      <c r="I47" t="str">
        <f>I9</f>
        <v>PSIP_2016_12</v>
      </c>
      <c r="J47" t="str">
        <f>J9</f>
        <v>PSIP_2016_12</v>
      </c>
      <c r="K47" t="str">
        <f>K9</f>
        <v>PSIP_2016_12</v>
      </c>
      <c r="L47" t="str">
        <f>L9</f>
        <v>PSIP_2016_12</v>
      </c>
      <c r="M47" t="str">
        <f>M9</f>
        <v>PSIP_2016_12</v>
      </c>
      <c r="N47" t="str">
        <f>N9</f>
        <v>PSIP_2016_12</v>
      </c>
      <c r="O47" t="str">
        <f>O9</f>
        <v>PSIP_2016_12</v>
      </c>
      <c r="P47" t="str">
        <f>P9</f>
        <v>PSIP_2016_12</v>
      </c>
      <c r="Q47" t="str">
        <v>ATB_2019_low</v>
      </c>
      <c r="R47" t="str">
        <v>ATB_2019_mid</v>
      </c>
      <c r="S47" t="str">
        <v>ATB_2019_high</v>
      </c>
      <c r="T47" t="str">
        <v>ATB_2019_low</v>
      </c>
      <c r="U47" t="str">
        <v>ATB_2019_mid</v>
      </c>
      <c r="V47" t="str">
        <v>ATB_2019_high</v>
      </c>
      <c r="W47" t="str">
        <v>ATB_2019_low</v>
      </c>
      <c r="X47" t="str">
        <v>ATB_2019_mid</v>
      </c>
      <c r="Y47" t="str">
        <v>ATB_2019_high</v>
      </c>
      <c r="Z47" t="str">
        <v>ATB_2019_low</v>
      </c>
      <c r="AA47" t="str">
        <v>ATB_2019_mid</v>
      </c>
      <c r="AB47" t="str">
        <v>ATB_2019_high</v>
      </c>
      <c r="AC47" t="str">
        <v>ATB_2019_low</v>
      </c>
      <c r="AD47" t="str">
        <v>ATB_2019_mid</v>
      </c>
      <c r="AE47" t="str">
        <v>ATB_2019_high</v>
      </c>
      <c r="AF47" t="str">
        <v>ATB_2019_low</v>
      </c>
      <c r="AG47" t="str">
        <v>ATB_2019_mid</v>
      </c>
      <c r="AH47" t="str">
        <v>ATB_2019_high</v>
      </c>
      <c r="AI47" t="str">
        <v>ATB_2019_low</v>
      </c>
      <c r="AJ47" t="str">
        <v>ATB_2019_mid</v>
      </c>
      <c r="AK47" t="str">
        <v>ATB_2019_high</v>
      </c>
      <c r="AL47" t="str">
        <v>ATB_2019_low</v>
      </c>
      <c r="AM47" t="str">
        <v>ATB_2019_mid</v>
      </c>
      <c r="AN47" t="str">
        <v>ATB_2019_high</v>
      </c>
    </row>
    <row r="48" spans="1:45">
      <c r="A48">
        <f>A10</f>
        <v>2017</v>
      </c>
      <c r="B48">
        <f>INDEX('PSIP costs'!$B$57:$V$57, MATCH(B$46, 'PSIP costs'!$B$52:$V$52, 0))</f>
        <v>17.29</v>
      </c>
      <c r="C48">
        <f>INDEX('PSIP costs'!$B$57:$V$57, MATCH(C$46, 'PSIP costs'!$B$52:$V$52, 0))</f>
        <v>34.46</v>
      </c>
      <c r="D48">
        <f>INDEX('PSIP costs'!$B$57:$V$57, MATCH(D$46, 'PSIP costs'!$B$52:$V$52, 0))</f>
        <v>34.46</v>
      </c>
      <c r="E48">
        <f>INDEX('PSIP costs'!$B$57:$V$57, MATCH(E$46, 'PSIP costs'!$B$52:$V$52, 0))</f>
        <v>34.46</v>
      </c>
      <c r="F48">
        <f>INDEX('PSIP costs'!$B$57:$V$57, MATCH(F$46, 'PSIP costs'!$B$52:$V$52, 0))</f>
        <v>42</v>
      </c>
      <c r="G48">
        <f>INDEX('PSIP costs'!$B$57:$V$57, MATCH(G$46, 'PSIP costs'!$B$52:$V$52, 0))</f>
        <v>27.4</v>
      </c>
      <c r="H48">
        <f>INDEX('PSIP costs'!$B$57:$V$57, MATCH(H$46, 'PSIP costs'!$B$52:$V$52, 0))</f>
        <v>96.71</v>
      </c>
      <c r="I48">
        <f>INDEX('PSIP costs'!$B$57:$V$57, MATCH(I$46, 'PSIP costs'!$B$52:$V$52, 0))</f>
        <v>22.97</v>
      </c>
      <c r="J48">
        <f>INDEX('PSIP costs'!$B$57:$V$57, MATCH(J$46, 'PSIP costs'!$B$52:$V$52, 0))</f>
        <v>27.4</v>
      </c>
      <c r="K48">
        <f>INDEX('PSIP costs'!$B$57:$V$57, MATCH(K$46, 'PSIP costs'!$B$52:$V$52, 0))</f>
        <v>0</v>
      </c>
      <c r="L48">
        <f>INDEX('PSIP costs'!$B$57:$V$57, MATCH(L$46, 'PSIP costs'!$B$52:$V$52, 0))</f>
        <v>0</v>
      </c>
      <c r="M48">
        <f>INDEX('PSIP costs'!$B$57:$V$57, MATCH(M$46, 'PSIP costs'!$B$52:$V$52, 0))</f>
        <v>5.42</v>
      </c>
      <c r="N48">
        <f>INDEX('PSIP costs'!$B$57:$V$57, MATCH(N$46, 'PSIP costs'!$B$52:$V$52, 0))</f>
        <v>7.61</v>
      </c>
      <c r="O48">
        <f>INDEX('PSIP costs'!$B$57:$V$57, MATCH(O$46, 'PSIP costs'!$B$52:$V$52, 0))</f>
        <v>19.47</v>
      </c>
      <c r="P48">
        <f>INDEX('PSIP costs'!$B$57:$V$57, MATCH(P$46, 'PSIP costs'!$B$52:$V$52, 0))</f>
        <v>27.49</v>
      </c>
      <c r="Q48">
        <v>19.867219751534215</v>
      </c>
      <c r="R48">
        <v>19.867219751534215</v>
      </c>
      <c r="S48">
        <v>19.867219751534215</v>
      </c>
      <c r="T48">
        <v>17.935380393925925</v>
      </c>
      <c r="U48">
        <v>17.935380393925925</v>
      </c>
      <c r="V48">
        <v>17.935380393925925</v>
      </c>
      <c r="W48">
        <v>23.427781782268116</v>
      </c>
      <c r="X48">
        <v>23.427781782268116</v>
      </c>
      <c r="Y48">
        <v>23.427781782268116</v>
      </c>
      <c r="Z48">
        <v>43.56</v>
      </c>
      <c r="AA48">
        <v>43.56</v>
      </c>
      <c r="AB48">
        <v>43.56</v>
      </c>
      <c r="AC48">
        <v>87.404261335147439</v>
      </c>
      <c r="AD48">
        <v>87.404261335147439</v>
      </c>
      <c r="AE48">
        <v>87.404261335147439</v>
      </c>
      <c r="AF48">
        <v>37.109375</v>
      </c>
      <c r="AG48">
        <v>37.109375</v>
      </c>
      <c r="AH48">
        <v>37.109375</v>
      </c>
      <c r="AI48">
        <v>37.109375</v>
      </c>
      <c r="AJ48">
        <v>37.109375</v>
      </c>
      <c r="AK48">
        <v>37.109375</v>
      </c>
      <c r="AL48">
        <v>37.109375</v>
      </c>
      <c r="AM48">
        <v>37.109375</v>
      </c>
      <c r="AN48">
        <v>37.109375</v>
      </c>
    </row>
    <row r="49" spans="1:40">
      <c r="A49">
        <f>A11</f>
        <v>2018</v>
      </c>
      <c r="B49">
        <f>INDEX('PSIP costs'!$B$57:$V$57, MATCH(B$46, 'PSIP costs'!$B$52:$V$52, 0))</f>
        <v>17.29</v>
      </c>
      <c r="C49">
        <f>INDEX('PSIP costs'!$B$57:$V$57, MATCH(C$46, 'PSIP costs'!$B$52:$V$52, 0))</f>
        <v>34.46</v>
      </c>
      <c r="D49">
        <f>INDEX('PSIP costs'!$B$57:$V$57, MATCH(D$46, 'PSIP costs'!$B$52:$V$52, 0))</f>
        <v>34.46</v>
      </c>
      <c r="E49">
        <f>INDEX('PSIP costs'!$B$57:$V$57, MATCH(E$46, 'PSIP costs'!$B$52:$V$52, 0))</f>
        <v>34.46</v>
      </c>
      <c r="F49">
        <f>INDEX('PSIP costs'!$B$57:$V$57, MATCH(F$46, 'PSIP costs'!$B$52:$V$52, 0))</f>
        <v>42</v>
      </c>
      <c r="G49">
        <f>INDEX('PSIP costs'!$B$57:$V$57, MATCH(G$46, 'PSIP costs'!$B$52:$V$52, 0))</f>
        <v>27.4</v>
      </c>
      <c r="H49">
        <f>INDEX('PSIP costs'!$B$57:$V$57, MATCH(H$46, 'PSIP costs'!$B$52:$V$52, 0))</f>
        <v>96.71</v>
      </c>
      <c r="I49">
        <f>INDEX('PSIP costs'!$B$57:$V$57, MATCH(I$46, 'PSIP costs'!$B$52:$V$52, 0))</f>
        <v>22.97</v>
      </c>
      <c r="J49">
        <f>INDEX('PSIP costs'!$B$57:$V$57, MATCH(J$46, 'PSIP costs'!$B$52:$V$52, 0))</f>
        <v>27.4</v>
      </c>
      <c r="K49">
        <f>INDEX('PSIP costs'!$B$57:$V$57, MATCH(K$46, 'PSIP costs'!$B$52:$V$52, 0))</f>
        <v>0</v>
      </c>
      <c r="L49">
        <f>INDEX('PSIP costs'!$B$57:$V$57, MATCH(L$46, 'PSIP costs'!$B$52:$V$52, 0))</f>
        <v>0</v>
      </c>
      <c r="M49">
        <f>INDEX('PSIP costs'!$B$57:$V$57, MATCH(M$46, 'PSIP costs'!$B$52:$V$52, 0))</f>
        <v>5.42</v>
      </c>
      <c r="N49">
        <f>INDEX('PSIP costs'!$B$57:$V$57, MATCH(N$46, 'PSIP costs'!$B$52:$V$52, 0))</f>
        <v>7.61</v>
      </c>
      <c r="O49">
        <f>INDEX('PSIP costs'!$B$57:$V$57, MATCH(O$46, 'PSIP costs'!$B$52:$V$52, 0))</f>
        <v>19.47</v>
      </c>
      <c r="P49">
        <f>INDEX('PSIP costs'!$B$57:$V$57, MATCH(P$46, 'PSIP costs'!$B$52:$V$52, 0))</f>
        <v>27.49</v>
      </c>
      <c r="Q49">
        <v>13.802868100052967</v>
      </c>
      <c r="R49">
        <v>13.802868100052967</v>
      </c>
      <c r="S49">
        <v>13.802868100052967</v>
      </c>
      <c r="T49">
        <v>17.102280701055726</v>
      </c>
      <c r="U49">
        <v>17.102280701055726</v>
      </c>
      <c r="V49">
        <v>17.102280701055726</v>
      </c>
      <c r="W49">
        <v>21.475466633745775</v>
      </c>
      <c r="X49">
        <v>21.475466633745775</v>
      </c>
      <c r="Y49">
        <v>21.475466633745775</v>
      </c>
      <c r="Z49">
        <v>42.853846153846156</v>
      </c>
      <c r="AA49">
        <v>43.205384615384624</v>
      </c>
      <c r="AB49">
        <v>43.56</v>
      </c>
      <c r="AC49">
        <v>67.95430051254489</v>
      </c>
      <c r="AD49">
        <v>84.942875640681109</v>
      </c>
      <c r="AE49">
        <v>87.404261335147439</v>
      </c>
      <c r="AF49">
        <v>37.109375</v>
      </c>
      <c r="AG49">
        <v>37.109375</v>
      </c>
      <c r="AH49">
        <v>37.109375</v>
      </c>
      <c r="AI49">
        <v>37.109375</v>
      </c>
      <c r="AJ49">
        <v>37.109375</v>
      </c>
      <c r="AK49">
        <v>37.109375</v>
      </c>
      <c r="AL49">
        <v>37.109375</v>
      </c>
      <c r="AM49">
        <v>37.109375</v>
      </c>
      <c r="AN49">
        <v>37.109375</v>
      </c>
    </row>
    <row r="50" spans="1:40">
      <c r="A50">
        <f>A12</f>
        <v>2019</v>
      </c>
      <c r="B50">
        <f>INDEX('PSIP costs'!$B$57:$V$57, MATCH(B$46, 'PSIP costs'!$B$52:$V$52, 0))</f>
        <v>17.29</v>
      </c>
      <c r="C50">
        <f>INDEX('PSIP costs'!$B$57:$V$57, MATCH(C$46, 'PSIP costs'!$B$52:$V$52, 0))</f>
        <v>34.46</v>
      </c>
      <c r="D50">
        <f>INDEX('PSIP costs'!$B$57:$V$57, MATCH(D$46, 'PSIP costs'!$B$52:$V$52, 0))</f>
        <v>34.46</v>
      </c>
      <c r="E50">
        <f>INDEX('PSIP costs'!$B$57:$V$57, MATCH(E$46, 'PSIP costs'!$B$52:$V$52, 0))</f>
        <v>34.46</v>
      </c>
      <c r="F50">
        <f>INDEX('PSIP costs'!$B$57:$V$57, MATCH(F$46, 'PSIP costs'!$B$52:$V$52, 0))</f>
        <v>42</v>
      </c>
      <c r="G50">
        <f>INDEX('PSIP costs'!$B$57:$V$57, MATCH(G$46, 'PSIP costs'!$B$52:$V$52, 0))</f>
        <v>27.4</v>
      </c>
      <c r="H50">
        <f>INDEX('PSIP costs'!$B$57:$V$57, MATCH(H$46, 'PSIP costs'!$B$52:$V$52, 0))</f>
        <v>96.71</v>
      </c>
      <c r="I50">
        <f>INDEX('PSIP costs'!$B$57:$V$57, MATCH(I$46, 'PSIP costs'!$B$52:$V$52, 0))</f>
        <v>22.97</v>
      </c>
      <c r="J50">
        <f>INDEX('PSIP costs'!$B$57:$V$57, MATCH(J$46, 'PSIP costs'!$B$52:$V$52, 0))</f>
        <v>27.4</v>
      </c>
      <c r="K50">
        <f>INDEX('PSIP costs'!$B$57:$V$57, MATCH(K$46, 'PSIP costs'!$B$52:$V$52, 0))</f>
        <v>0</v>
      </c>
      <c r="L50">
        <f>INDEX('PSIP costs'!$B$57:$V$57, MATCH(L$46, 'PSIP costs'!$B$52:$V$52, 0))</f>
        <v>0</v>
      </c>
      <c r="M50">
        <f>INDEX('PSIP costs'!$B$57:$V$57, MATCH(M$46, 'PSIP costs'!$B$52:$V$52, 0))</f>
        <v>5.42</v>
      </c>
      <c r="N50">
        <f>INDEX('PSIP costs'!$B$57:$V$57, MATCH(N$46, 'PSIP costs'!$B$52:$V$52, 0))</f>
        <v>7.61</v>
      </c>
      <c r="O50">
        <f>INDEX('PSIP costs'!$B$57:$V$57, MATCH(O$46, 'PSIP costs'!$B$52:$V$52, 0))</f>
        <v>19.47</v>
      </c>
      <c r="P50">
        <f>INDEX('PSIP costs'!$B$57:$V$57, MATCH(P$46, 'PSIP costs'!$B$52:$V$52, 0))</f>
        <v>27.49</v>
      </c>
      <c r="Q50">
        <v>11.383051601102096</v>
      </c>
      <c r="R50">
        <v>12.963738634939462</v>
      </c>
      <c r="S50">
        <v>13.802868100052967</v>
      </c>
      <c r="T50">
        <v>13.146547163405941</v>
      </c>
      <c r="U50">
        <v>16.991960569761972</v>
      </c>
      <c r="V50">
        <v>17.102280701055726</v>
      </c>
      <c r="W50">
        <v>18.768527819999992</v>
      </c>
      <c r="X50">
        <v>20.602561863834836</v>
      </c>
      <c r="Y50">
        <v>21.475466633745775</v>
      </c>
      <c r="Z50">
        <v>42.14769230769231</v>
      </c>
      <c r="AA50">
        <v>42.850769230769238</v>
      </c>
      <c r="AB50">
        <v>43.56</v>
      </c>
      <c r="AC50">
        <v>66.040643894388836</v>
      </c>
      <c r="AD50">
        <v>82.550804867986045</v>
      </c>
      <c r="AE50">
        <v>87.404261335147439</v>
      </c>
      <c r="AF50">
        <v>33.077411597584003</v>
      </c>
      <c r="AG50">
        <v>34.605499045113348</v>
      </c>
      <c r="AH50">
        <v>37.109375</v>
      </c>
      <c r="AI50">
        <v>33.077411597584003</v>
      </c>
      <c r="AJ50">
        <v>34.605499045113348</v>
      </c>
      <c r="AK50">
        <v>37.109375</v>
      </c>
      <c r="AL50">
        <v>33.077411597584003</v>
      </c>
      <c r="AM50">
        <v>34.605499045113348</v>
      </c>
      <c r="AN50">
        <v>37.109375</v>
      </c>
    </row>
    <row r="51" spans="1:40">
      <c r="A51">
        <f>A13</f>
        <v>2020</v>
      </c>
      <c r="B51">
        <f>INDEX('PSIP costs'!$B$57:$V$57, MATCH(B$46, 'PSIP costs'!$B$52:$V$52, 0))</f>
        <v>17.29</v>
      </c>
      <c r="C51">
        <f>INDEX('PSIP costs'!$B$57:$V$57, MATCH(C$46, 'PSIP costs'!$B$52:$V$52, 0))</f>
        <v>34.46</v>
      </c>
      <c r="D51">
        <f>INDEX('PSIP costs'!$B$57:$V$57, MATCH(D$46, 'PSIP costs'!$B$52:$V$52, 0))</f>
        <v>34.46</v>
      </c>
      <c r="E51">
        <f>INDEX('PSIP costs'!$B$57:$V$57, MATCH(E$46, 'PSIP costs'!$B$52:$V$52, 0))</f>
        <v>34.46</v>
      </c>
      <c r="F51">
        <f>INDEX('PSIP costs'!$B$57:$V$57, MATCH(F$46, 'PSIP costs'!$B$52:$V$52, 0))</f>
        <v>42</v>
      </c>
      <c r="G51">
        <f>INDEX('PSIP costs'!$B$57:$V$57, MATCH(G$46, 'PSIP costs'!$B$52:$V$52, 0))</f>
        <v>27.4</v>
      </c>
      <c r="H51">
        <f>INDEX('PSIP costs'!$B$57:$V$57, MATCH(H$46, 'PSIP costs'!$B$52:$V$52, 0))</f>
        <v>96.71</v>
      </c>
      <c r="I51">
        <f>INDEX('PSIP costs'!$B$57:$V$57, MATCH(I$46, 'PSIP costs'!$B$52:$V$52, 0))</f>
        <v>22.97</v>
      </c>
      <c r="J51">
        <f>INDEX('PSIP costs'!$B$57:$V$57, MATCH(J$46, 'PSIP costs'!$B$52:$V$52, 0))</f>
        <v>27.4</v>
      </c>
      <c r="K51">
        <f>INDEX('PSIP costs'!$B$57:$V$57, MATCH(K$46, 'PSIP costs'!$B$52:$V$52, 0))</f>
        <v>0</v>
      </c>
      <c r="L51">
        <f>INDEX('PSIP costs'!$B$57:$V$57, MATCH(L$46, 'PSIP costs'!$B$52:$V$52, 0))</f>
        <v>0</v>
      </c>
      <c r="M51">
        <f>INDEX('PSIP costs'!$B$57:$V$57, MATCH(M$46, 'PSIP costs'!$B$52:$V$52, 0))</f>
        <v>5.42</v>
      </c>
      <c r="N51">
        <f>INDEX('PSIP costs'!$B$57:$V$57, MATCH(N$46, 'PSIP costs'!$B$52:$V$52, 0))</f>
        <v>7.61</v>
      </c>
      <c r="O51">
        <f>INDEX('PSIP costs'!$B$57:$V$57, MATCH(O$46, 'PSIP costs'!$B$52:$V$52, 0))</f>
        <v>19.47</v>
      </c>
      <c r="P51">
        <f>INDEX('PSIP costs'!$B$57:$V$57, MATCH(P$46, 'PSIP costs'!$B$52:$V$52, 0))</f>
        <v>27.49</v>
      </c>
      <c r="Q51">
        <v>10.680157077068991</v>
      </c>
      <c r="R51">
        <v>12.72</v>
      </c>
      <c r="S51">
        <v>13.802868100052967</v>
      </c>
      <c r="T51">
        <v>12.310138834981148</v>
      </c>
      <c r="U51">
        <v>16.008984217883214</v>
      </c>
      <c r="V51">
        <v>17.102280701055726</v>
      </c>
      <c r="W51">
        <v>17.736258789899995</v>
      </c>
      <c r="X51">
        <v>20.086745196578846</v>
      </c>
      <c r="Y51">
        <v>21.475466633745775</v>
      </c>
      <c r="Z51">
        <v>41.441538461538464</v>
      </c>
      <c r="AA51">
        <v>42.496153846153852</v>
      </c>
      <c r="AB51">
        <v>43.56</v>
      </c>
      <c r="AC51">
        <v>64.180877635262206</v>
      </c>
      <c r="AD51">
        <v>80.226097044077747</v>
      </c>
      <c r="AE51">
        <v>87.404261335147439</v>
      </c>
      <c r="AF51">
        <v>29.045448195168003</v>
      </c>
      <c r="AG51">
        <v>32.101623090226703</v>
      </c>
      <c r="AH51">
        <v>35.964880257009348</v>
      </c>
      <c r="AI51">
        <v>29.045448195168003</v>
      </c>
      <c r="AJ51">
        <v>32.101623090226703</v>
      </c>
      <c r="AK51">
        <v>35.964880257009348</v>
      </c>
      <c r="AL51">
        <v>29.045448195168003</v>
      </c>
      <c r="AM51">
        <v>32.101623090226703</v>
      </c>
      <c r="AN51">
        <v>35.964880257009348</v>
      </c>
    </row>
    <row r="52" spans="1:40">
      <c r="A52">
        <f>A14</f>
        <v>2021</v>
      </c>
      <c r="B52">
        <f>INDEX('PSIP costs'!$B$57:$V$57, MATCH(B$46, 'PSIP costs'!$B$52:$V$52, 0))</f>
        <v>17.29</v>
      </c>
      <c r="C52">
        <f>INDEX('PSIP costs'!$B$57:$V$57, MATCH(C$46, 'PSIP costs'!$B$52:$V$52, 0))</f>
        <v>34.46</v>
      </c>
      <c r="D52">
        <f>INDEX('PSIP costs'!$B$57:$V$57, MATCH(D$46, 'PSIP costs'!$B$52:$V$52, 0))</f>
        <v>34.46</v>
      </c>
      <c r="E52">
        <f>INDEX('PSIP costs'!$B$57:$V$57, MATCH(E$46, 'PSIP costs'!$B$52:$V$52, 0))</f>
        <v>34.46</v>
      </c>
      <c r="F52">
        <f>INDEX('PSIP costs'!$B$57:$V$57, MATCH(F$46, 'PSIP costs'!$B$52:$V$52, 0))</f>
        <v>42</v>
      </c>
      <c r="G52">
        <f>INDEX('PSIP costs'!$B$57:$V$57, MATCH(G$46, 'PSIP costs'!$B$52:$V$52, 0))</f>
        <v>27.4</v>
      </c>
      <c r="H52">
        <f>INDEX('PSIP costs'!$B$57:$V$57, MATCH(H$46, 'PSIP costs'!$B$52:$V$52, 0))</f>
        <v>96.71</v>
      </c>
      <c r="I52">
        <f>INDEX('PSIP costs'!$B$57:$V$57, MATCH(I$46, 'PSIP costs'!$B$52:$V$52, 0))</f>
        <v>22.97</v>
      </c>
      <c r="J52">
        <f>INDEX('PSIP costs'!$B$57:$V$57, MATCH(J$46, 'PSIP costs'!$B$52:$V$52, 0))</f>
        <v>27.4</v>
      </c>
      <c r="K52">
        <f>INDEX('PSIP costs'!$B$57:$V$57, MATCH(K$46, 'PSIP costs'!$B$52:$V$52, 0))</f>
        <v>0</v>
      </c>
      <c r="L52">
        <f>INDEX('PSIP costs'!$B$57:$V$57, MATCH(L$46, 'PSIP costs'!$B$52:$V$52, 0))</f>
        <v>0</v>
      </c>
      <c r="M52">
        <f>INDEX('PSIP costs'!$B$57:$V$57, MATCH(M$46, 'PSIP costs'!$B$52:$V$52, 0))</f>
        <v>5.42</v>
      </c>
      <c r="N52">
        <f>INDEX('PSIP costs'!$B$57:$V$57, MATCH(N$46, 'PSIP costs'!$B$52:$V$52, 0))</f>
        <v>7.61</v>
      </c>
      <c r="O52">
        <f>INDEX('PSIP costs'!$B$57:$V$57, MATCH(O$46, 'PSIP costs'!$B$52:$V$52, 0))</f>
        <v>19.47</v>
      </c>
      <c r="P52">
        <f>INDEX('PSIP costs'!$B$57:$V$57, MATCH(P$46, 'PSIP costs'!$B$52:$V$52, 0))</f>
        <v>27.49</v>
      </c>
      <c r="Q52">
        <v>10.280566026513405</v>
      </c>
      <c r="R52">
        <v>12.480000000000002</v>
      </c>
      <c r="S52">
        <v>13.802868100052967</v>
      </c>
      <c r="T52">
        <v>11.076112347761187</v>
      </c>
      <c r="U52">
        <v>15.782198928478577</v>
      </c>
      <c r="V52">
        <v>17.102280701055726</v>
      </c>
      <c r="W52">
        <v>16.605218399945961</v>
      </c>
      <c r="X52">
        <v>19.204865985973182</v>
      </c>
      <c r="Y52">
        <v>21.475466633745775</v>
      </c>
      <c r="Z52">
        <v>40.735384615384618</v>
      </c>
      <c r="AA52">
        <v>42.141538461538467</v>
      </c>
      <c r="AB52">
        <v>43.56</v>
      </c>
      <c r="AC52">
        <v>62.373484132284275</v>
      </c>
      <c r="AD52">
        <v>77.966855165355341</v>
      </c>
      <c r="AE52">
        <v>87.404261335147439</v>
      </c>
      <c r="AF52">
        <v>26.827432151173351</v>
      </c>
      <c r="AG52">
        <v>30.519091727313324</v>
      </c>
      <c r="AH52">
        <v>35.653918980430198</v>
      </c>
      <c r="AI52">
        <v>26.827432151173351</v>
      </c>
      <c r="AJ52">
        <v>30.519091727313324</v>
      </c>
      <c r="AK52">
        <v>35.653918980430198</v>
      </c>
      <c r="AL52">
        <v>26.827432151173351</v>
      </c>
      <c r="AM52">
        <v>30.519091727313324</v>
      </c>
      <c r="AN52">
        <v>35.653918980430198</v>
      </c>
    </row>
    <row r="53" spans="1:40">
      <c r="A53">
        <f>A15</f>
        <v>2022</v>
      </c>
      <c r="B53">
        <f>INDEX('PSIP costs'!$B$57:$V$57, MATCH(B$46, 'PSIP costs'!$B$52:$V$52, 0))</f>
        <v>17.29</v>
      </c>
      <c r="C53">
        <f>INDEX('PSIP costs'!$B$57:$V$57, MATCH(C$46, 'PSIP costs'!$B$52:$V$52, 0))</f>
        <v>34.46</v>
      </c>
      <c r="D53">
        <f>INDEX('PSIP costs'!$B$57:$V$57, MATCH(D$46, 'PSIP costs'!$B$52:$V$52, 0))</f>
        <v>34.46</v>
      </c>
      <c r="E53">
        <f>INDEX('PSIP costs'!$B$57:$V$57, MATCH(E$46, 'PSIP costs'!$B$52:$V$52, 0))</f>
        <v>34.46</v>
      </c>
      <c r="F53">
        <f>INDEX('PSIP costs'!$B$57:$V$57, MATCH(F$46, 'PSIP costs'!$B$52:$V$52, 0))</f>
        <v>42</v>
      </c>
      <c r="G53">
        <f>INDEX('PSIP costs'!$B$57:$V$57, MATCH(G$46, 'PSIP costs'!$B$52:$V$52, 0))</f>
        <v>27.4</v>
      </c>
      <c r="H53">
        <f>INDEX('PSIP costs'!$B$57:$V$57, MATCH(H$46, 'PSIP costs'!$B$52:$V$52, 0))</f>
        <v>96.71</v>
      </c>
      <c r="I53">
        <f>INDEX('PSIP costs'!$B$57:$V$57, MATCH(I$46, 'PSIP costs'!$B$52:$V$52, 0))</f>
        <v>22.97</v>
      </c>
      <c r="J53">
        <f>INDEX('PSIP costs'!$B$57:$V$57, MATCH(J$46, 'PSIP costs'!$B$52:$V$52, 0))</f>
        <v>27.4</v>
      </c>
      <c r="K53">
        <f>INDEX('PSIP costs'!$B$57:$V$57, MATCH(K$46, 'PSIP costs'!$B$52:$V$52, 0))</f>
        <v>0</v>
      </c>
      <c r="L53">
        <f>INDEX('PSIP costs'!$B$57:$V$57, MATCH(L$46, 'PSIP costs'!$B$52:$V$52, 0))</f>
        <v>0</v>
      </c>
      <c r="M53">
        <f>INDEX('PSIP costs'!$B$57:$V$57, MATCH(M$46, 'PSIP costs'!$B$52:$V$52, 0))</f>
        <v>5.42</v>
      </c>
      <c r="N53">
        <f>INDEX('PSIP costs'!$B$57:$V$57, MATCH(N$46, 'PSIP costs'!$B$52:$V$52, 0))</f>
        <v>7.61</v>
      </c>
      <c r="O53">
        <f>INDEX('PSIP costs'!$B$57:$V$57, MATCH(O$46, 'PSIP costs'!$B$52:$V$52, 0))</f>
        <v>19.47</v>
      </c>
      <c r="P53">
        <f>INDEX('PSIP costs'!$B$57:$V$57, MATCH(P$46, 'PSIP costs'!$B$52:$V$52, 0))</f>
        <v>27.49</v>
      </c>
      <c r="Q53">
        <v>9.8809749759578196</v>
      </c>
      <c r="R53">
        <v>12.226666666666667</v>
      </c>
      <c r="S53">
        <v>13.802868100052967</v>
      </c>
      <c r="T53">
        <v>10.700197968854262</v>
      </c>
      <c r="U53">
        <v>15.417510158647625</v>
      </c>
      <c r="V53">
        <v>17.102280701055726</v>
      </c>
      <c r="W53">
        <v>15.474178009991924</v>
      </c>
      <c r="X53">
        <v>18.322986775367518</v>
      </c>
      <c r="Y53">
        <v>21.475466633745775</v>
      </c>
      <c r="Z53">
        <v>40.029230769230772</v>
      </c>
      <c r="AA53">
        <v>41.786923076923081</v>
      </c>
      <c r="AB53">
        <v>43.56</v>
      </c>
      <c r="AC53">
        <v>60.616988519690032</v>
      </c>
      <c r="AD53">
        <v>75.771235649612535</v>
      </c>
      <c r="AE53">
        <v>87.404261335147439</v>
      </c>
      <c r="AF53">
        <v>24.609416107178703</v>
      </c>
      <c r="AG53">
        <v>28.936560364399941</v>
      </c>
      <c r="AH53">
        <v>35.342957703851042</v>
      </c>
      <c r="AI53">
        <v>24.609416107178703</v>
      </c>
      <c r="AJ53">
        <v>28.936560364399941</v>
      </c>
      <c r="AK53">
        <v>35.342957703851042</v>
      </c>
      <c r="AL53">
        <v>24.609416107178703</v>
      </c>
      <c r="AM53">
        <v>28.936560364399941</v>
      </c>
      <c r="AN53">
        <v>35.342957703851042</v>
      </c>
    </row>
    <row r="54" spans="1:40">
      <c r="A54">
        <f>A16</f>
        <v>2023</v>
      </c>
      <c r="B54">
        <f>INDEX('PSIP costs'!$B$57:$V$57, MATCH(B$46, 'PSIP costs'!$B$52:$V$52, 0))</f>
        <v>17.29</v>
      </c>
      <c r="C54">
        <f>INDEX('PSIP costs'!$B$57:$V$57, MATCH(C$46, 'PSIP costs'!$B$52:$V$52, 0))</f>
        <v>34.46</v>
      </c>
      <c r="D54">
        <f>INDEX('PSIP costs'!$B$57:$V$57, MATCH(D$46, 'PSIP costs'!$B$52:$V$52, 0))</f>
        <v>34.46</v>
      </c>
      <c r="E54">
        <f>INDEX('PSIP costs'!$B$57:$V$57, MATCH(E$46, 'PSIP costs'!$B$52:$V$52, 0))</f>
        <v>34.46</v>
      </c>
      <c r="F54">
        <f>INDEX('PSIP costs'!$B$57:$V$57, MATCH(F$46, 'PSIP costs'!$B$52:$V$52, 0))</f>
        <v>42</v>
      </c>
      <c r="G54">
        <f>INDEX('PSIP costs'!$B$57:$V$57, MATCH(G$46, 'PSIP costs'!$B$52:$V$52, 0))</f>
        <v>27.4</v>
      </c>
      <c r="H54">
        <f>INDEX('PSIP costs'!$B$57:$V$57, MATCH(H$46, 'PSIP costs'!$B$52:$V$52, 0))</f>
        <v>96.71</v>
      </c>
      <c r="I54">
        <f>INDEX('PSIP costs'!$B$57:$V$57, MATCH(I$46, 'PSIP costs'!$B$52:$V$52, 0))</f>
        <v>22.97</v>
      </c>
      <c r="J54">
        <f>INDEX('PSIP costs'!$B$57:$V$57, MATCH(J$46, 'PSIP costs'!$B$52:$V$52, 0))</f>
        <v>27.4</v>
      </c>
      <c r="K54">
        <f>INDEX('PSIP costs'!$B$57:$V$57, MATCH(K$46, 'PSIP costs'!$B$52:$V$52, 0))</f>
        <v>0</v>
      </c>
      <c r="L54">
        <f>INDEX('PSIP costs'!$B$57:$V$57, MATCH(L$46, 'PSIP costs'!$B$52:$V$52, 0))</f>
        <v>0</v>
      </c>
      <c r="M54">
        <f>INDEX('PSIP costs'!$B$57:$V$57, MATCH(M$46, 'PSIP costs'!$B$52:$V$52, 0))</f>
        <v>5.42</v>
      </c>
      <c r="N54">
        <f>INDEX('PSIP costs'!$B$57:$V$57, MATCH(N$46, 'PSIP costs'!$B$52:$V$52, 0))</f>
        <v>7.61</v>
      </c>
      <c r="O54">
        <f>INDEX('PSIP costs'!$B$57:$V$57, MATCH(O$46, 'PSIP costs'!$B$52:$V$52, 0))</f>
        <v>19.47</v>
      </c>
      <c r="P54">
        <f>INDEX('PSIP costs'!$B$57:$V$57, MATCH(P$46, 'PSIP costs'!$B$52:$V$52, 0))</f>
        <v>27.49</v>
      </c>
      <c r="Q54">
        <v>9.4813839254022358</v>
      </c>
      <c r="R54">
        <v>11.973333333333334</v>
      </c>
      <c r="S54">
        <v>13.802868100052967</v>
      </c>
      <c r="T54">
        <v>10.324283589947337</v>
      </c>
      <c r="U54">
        <v>15.052821388816673</v>
      </c>
      <c r="V54">
        <v>17.102280701055726</v>
      </c>
      <c r="W54">
        <v>14.34313762003789</v>
      </c>
      <c r="X54">
        <v>17.441107564761854</v>
      </c>
      <c r="Y54">
        <v>21.475466633745775</v>
      </c>
      <c r="Z54">
        <v>39.323076923076925</v>
      </c>
      <c r="AA54">
        <v>41.432307692307695</v>
      </c>
      <c r="AB54">
        <v>43.56</v>
      </c>
      <c r="AC54">
        <v>58.90995746531285</v>
      </c>
      <c r="AD54">
        <v>73.637446831641057</v>
      </c>
      <c r="AE54">
        <v>87.404261335147439</v>
      </c>
      <c r="AF54">
        <v>22.391400063184051</v>
      </c>
      <c r="AG54">
        <v>27.354029001486573</v>
      </c>
      <c r="AH54">
        <v>35.031996427271885</v>
      </c>
      <c r="AI54">
        <v>22.391400063184051</v>
      </c>
      <c r="AJ54">
        <v>27.354029001486573</v>
      </c>
      <c r="AK54">
        <v>35.031996427271885</v>
      </c>
      <c r="AL54">
        <v>22.391400063184051</v>
      </c>
      <c r="AM54">
        <v>27.354029001486573</v>
      </c>
      <c r="AN54">
        <v>35.031996427271885</v>
      </c>
    </row>
    <row r="55" spans="1:40">
      <c r="A55">
        <f>A17</f>
        <v>2024</v>
      </c>
      <c r="B55">
        <f>INDEX('PSIP costs'!$B$57:$V$57, MATCH(B$46, 'PSIP costs'!$B$52:$V$52, 0))</f>
        <v>17.29</v>
      </c>
      <c r="C55">
        <f>INDEX('PSIP costs'!$B$57:$V$57, MATCH(C$46, 'PSIP costs'!$B$52:$V$52, 0))</f>
        <v>34.46</v>
      </c>
      <c r="D55">
        <f>INDEX('PSIP costs'!$B$57:$V$57, MATCH(D$46, 'PSIP costs'!$B$52:$V$52, 0))</f>
        <v>34.46</v>
      </c>
      <c r="E55">
        <f>INDEX('PSIP costs'!$B$57:$V$57, MATCH(E$46, 'PSIP costs'!$B$52:$V$52, 0))</f>
        <v>34.46</v>
      </c>
      <c r="F55">
        <f>INDEX('PSIP costs'!$B$57:$V$57, MATCH(F$46, 'PSIP costs'!$B$52:$V$52, 0))</f>
        <v>42</v>
      </c>
      <c r="G55">
        <f>INDEX('PSIP costs'!$B$57:$V$57, MATCH(G$46, 'PSIP costs'!$B$52:$V$52, 0))</f>
        <v>27.4</v>
      </c>
      <c r="H55">
        <f>INDEX('PSIP costs'!$B$57:$V$57, MATCH(H$46, 'PSIP costs'!$B$52:$V$52, 0))</f>
        <v>96.71</v>
      </c>
      <c r="I55">
        <f>INDEX('PSIP costs'!$B$57:$V$57, MATCH(I$46, 'PSIP costs'!$B$52:$V$52, 0))</f>
        <v>22.97</v>
      </c>
      <c r="J55">
        <f>INDEX('PSIP costs'!$B$57:$V$57, MATCH(J$46, 'PSIP costs'!$B$52:$V$52, 0))</f>
        <v>27.4</v>
      </c>
      <c r="K55">
        <f>INDEX('PSIP costs'!$B$57:$V$57, MATCH(K$46, 'PSIP costs'!$B$52:$V$52, 0))</f>
        <v>0</v>
      </c>
      <c r="L55">
        <f>INDEX('PSIP costs'!$B$57:$V$57, MATCH(L$46, 'PSIP costs'!$B$52:$V$52, 0))</f>
        <v>0</v>
      </c>
      <c r="M55">
        <f>INDEX('PSIP costs'!$B$57:$V$57, MATCH(M$46, 'PSIP costs'!$B$52:$V$52, 0))</f>
        <v>5.42</v>
      </c>
      <c r="N55">
        <f>INDEX('PSIP costs'!$B$57:$V$57, MATCH(N$46, 'PSIP costs'!$B$52:$V$52, 0))</f>
        <v>7.61</v>
      </c>
      <c r="O55">
        <f>INDEX('PSIP costs'!$B$57:$V$57, MATCH(O$46, 'PSIP costs'!$B$52:$V$52, 0))</f>
        <v>19.47</v>
      </c>
      <c r="P55">
        <f>INDEX('PSIP costs'!$B$57:$V$57, MATCH(P$46, 'PSIP costs'!$B$52:$V$52, 0))</f>
        <v>27.49</v>
      </c>
      <c r="Q55">
        <v>9.0817928748466503</v>
      </c>
      <c r="R55">
        <v>11.72</v>
      </c>
      <c r="S55">
        <v>13.802868100052967</v>
      </c>
      <c r="T55">
        <v>9.9483692110404114</v>
      </c>
      <c r="U55">
        <v>14.688132618985721</v>
      </c>
      <c r="V55">
        <v>17.102280701055726</v>
      </c>
      <c r="W55">
        <v>13.212097230083856</v>
      </c>
      <c r="X55">
        <v>16.55922835415619</v>
      </c>
      <c r="Y55">
        <v>21.475466633745775</v>
      </c>
      <c r="Z55">
        <v>38.616923076923079</v>
      </c>
      <c r="AA55">
        <v>41.07769230769231</v>
      </c>
      <c r="AB55">
        <v>43.56</v>
      </c>
      <c r="AC55">
        <v>57.250998000959662</v>
      </c>
      <c r="AD55">
        <v>71.563747501199572</v>
      </c>
      <c r="AE55">
        <v>87.404261335147439</v>
      </c>
      <c r="AF55">
        <v>20.173384019189406</v>
      </c>
      <c r="AG55">
        <v>25.771497638573194</v>
      </c>
      <c r="AH55">
        <v>34.721035150692728</v>
      </c>
      <c r="AI55">
        <v>20.173384019189406</v>
      </c>
      <c r="AJ55">
        <v>25.771497638573194</v>
      </c>
      <c r="AK55">
        <v>34.721035150692728</v>
      </c>
      <c r="AL55">
        <v>20.173384019189406</v>
      </c>
      <c r="AM55">
        <v>25.771497638573194</v>
      </c>
      <c r="AN55">
        <v>34.721035150692728</v>
      </c>
    </row>
    <row r="56" spans="1:40">
      <c r="A56">
        <f>A18</f>
        <v>2025</v>
      </c>
      <c r="B56">
        <f>INDEX('PSIP costs'!$B$57:$V$57, MATCH(B$46, 'PSIP costs'!$B$52:$V$52, 0))</f>
        <v>17.29</v>
      </c>
      <c r="C56">
        <f>INDEX('PSIP costs'!$B$57:$V$57, MATCH(C$46, 'PSIP costs'!$B$52:$V$52, 0))</f>
        <v>34.46</v>
      </c>
      <c r="D56">
        <f>INDEX('PSIP costs'!$B$57:$V$57, MATCH(D$46, 'PSIP costs'!$B$52:$V$52, 0))</f>
        <v>34.46</v>
      </c>
      <c r="E56">
        <f>INDEX('PSIP costs'!$B$57:$V$57, MATCH(E$46, 'PSIP costs'!$B$52:$V$52, 0))</f>
        <v>34.46</v>
      </c>
      <c r="F56">
        <f>INDEX('PSIP costs'!$B$57:$V$57, MATCH(F$46, 'PSIP costs'!$B$52:$V$52, 0))</f>
        <v>42</v>
      </c>
      <c r="G56">
        <f>INDEX('PSIP costs'!$B$57:$V$57, MATCH(G$46, 'PSIP costs'!$B$52:$V$52, 0))</f>
        <v>27.4</v>
      </c>
      <c r="H56">
        <f>INDEX('PSIP costs'!$B$57:$V$57, MATCH(H$46, 'PSIP costs'!$B$52:$V$52, 0))</f>
        <v>96.71</v>
      </c>
      <c r="I56">
        <f>INDEX('PSIP costs'!$B$57:$V$57, MATCH(I$46, 'PSIP costs'!$B$52:$V$52, 0))</f>
        <v>22.97</v>
      </c>
      <c r="J56">
        <f>INDEX('PSIP costs'!$B$57:$V$57, MATCH(J$46, 'PSIP costs'!$B$52:$V$52, 0))</f>
        <v>27.4</v>
      </c>
      <c r="K56">
        <f>INDEX('PSIP costs'!$B$57:$V$57, MATCH(K$46, 'PSIP costs'!$B$52:$V$52, 0))</f>
        <v>0</v>
      </c>
      <c r="L56">
        <f>INDEX('PSIP costs'!$B$57:$V$57, MATCH(L$46, 'PSIP costs'!$B$52:$V$52, 0))</f>
        <v>0</v>
      </c>
      <c r="M56">
        <f>INDEX('PSIP costs'!$B$57:$V$57, MATCH(M$46, 'PSIP costs'!$B$52:$V$52, 0))</f>
        <v>5.42</v>
      </c>
      <c r="N56">
        <f>INDEX('PSIP costs'!$B$57:$V$57, MATCH(N$46, 'PSIP costs'!$B$52:$V$52, 0))</f>
        <v>7.61</v>
      </c>
      <c r="O56">
        <f>INDEX('PSIP costs'!$B$57:$V$57, MATCH(O$46, 'PSIP costs'!$B$52:$V$52, 0))</f>
        <v>19.47</v>
      </c>
      <c r="P56">
        <f>INDEX('PSIP costs'!$B$57:$V$57, MATCH(P$46, 'PSIP costs'!$B$52:$V$52, 0))</f>
        <v>27.49</v>
      </c>
      <c r="Q56">
        <v>8.6822018242910648</v>
      </c>
      <c r="R56">
        <v>11.466666666666669</v>
      </c>
      <c r="S56">
        <v>13.802868100052967</v>
      </c>
      <c r="T56">
        <v>9.5724548321334861</v>
      </c>
      <c r="U56">
        <v>14.323443849154769</v>
      </c>
      <c r="V56">
        <v>17.102280701055726</v>
      </c>
      <c r="W56">
        <v>12.081056840129822</v>
      </c>
      <c r="X56">
        <v>15.677349143550526</v>
      </c>
      <c r="Y56">
        <v>21.475466633745775</v>
      </c>
      <c r="Z56">
        <v>37.910769230769233</v>
      </c>
      <c r="AA56">
        <v>40.723076923076931</v>
      </c>
      <c r="AB56">
        <v>43.56</v>
      </c>
      <c r="AC56">
        <v>55.63875638572371</v>
      </c>
      <c r="AD56">
        <v>69.548445482154634</v>
      </c>
      <c r="AE56">
        <v>87.404261335147439</v>
      </c>
      <c r="AF56">
        <v>17.955367975194765</v>
      </c>
      <c r="AG56">
        <v>24.188966275659823</v>
      </c>
      <c r="AH56">
        <v>34.410073874113571</v>
      </c>
      <c r="AI56">
        <v>17.955367975194765</v>
      </c>
      <c r="AJ56">
        <v>24.188966275659823</v>
      </c>
      <c r="AK56">
        <v>34.410073874113571</v>
      </c>
      <c r="AL56">
        <v>17.955367975194765</v>
      </c>
      <c r="AM56">
        <v>24.188966275659823</v>
      </c>
      <c r="AN56">
        <v>34.410073874113571</v>
      </c>
    </row>
    <row r="57" spans="1:40">
      <c r="A57">
        <f>A19</f>
        <v>2026</v>
      </c>
      <c r="B57">
        <f>INDEX('PSIP costs'!$B$57:$V$57, MATCH(B$46, 'PSIP costs'!$B$52:$V$52, 0))</f>
        <v>17.29</v>
      </c>
      <c r="C57">
        <f>INDEX('PSIP costs'!$B$57:$V$57, MATCH(C$46, 'PSIP costs'!$B$52:$V$52, 0))</f>
        <v>34.46</v>
      </c>
      <c r="D57">
        <f>INDEX('PSIP costs'!$B$57:$V$57, MATCH(D$46, 'PSIP costs'!$B$52:$V$52, 0))</f>
        <v>34.46</v>
      </c>
      <c r="E57">
        <f>INDEX('PSIP costs'!$B$57:$V$57, MATCH(E$46, 'PSIP costs'!$B$52:$V$52, 0))</f>
        <v>34.46</v>
      </c>
      <c r="F57">
        <f>INDEX('PSIP costs'!$B$57:$V$57, MATCH(F$46, 'PSIP costs'!$B$52:$V$52, 0))</f>
        <v>42</v>
      </c>
      <c r="G57">
        <f>INDEX('PSIP costs'!$B$57:$V$57, MATCH(G$46, 'PSIP costs'!$B$52:$V$52, 0))</f>
        <v>27.4</v>
      </c>
      <c r="H57">
        <f>INDEX('PSIP costs'!$B$57:$V$57, MATCH(H$46, 'PSIP costs'!$B$52:$V$52, 0))</f>
        <v>96.71</v>
      </c>
      <c r="I57">
        <f>INDEX('PSIP costs'!$B$57:$V$57, MATCH(I$46, 'PSIP costs'!$B$52:$V$52, 0))</f>
        <v>22.97</v>
      </c>
      <c r="J57">
        <f>INDEX('PSIP costs'!$B$57:$V$57, MATCH(J$46, 'PSIP costs'!$B$52:$V$52, 0))</f>
        <v>27.4</v>
      </c>
      <c r="K57">
        <f>INDEX('PSIP costs'!$B$57:$V$57, MATCH(K$46, 'PSIP costs'!$B$52:$V$52, 0))</f>
        <v>0</v>
      </c>
      <c r="L57">
        <f>INDEX('PSIP costs'!$B$57:$V$57, MATCH(L$46, 'PSIP costs'!$B$52:$V$52, 0))</f>
        <v>0</v>
      </c>
      <c r="M57">
        <f>INDEX('PSIP costs'!$B$57:$V$57, MATCH(M$46, 'PSIP costs'!$B$52:$V$52, 0))</f>
        <v>5.42</v>
      </c>
      <c r="N57">
        <f>INDEX('PSIP costs'!$B$57:$V$57, MATCH(N$46, 'PSIP costs'!$B$52:$V$52, 0))</f>
        <v>7.61</v>
      </c>
      <c r="O57">
        <f>INDEX('PSIP costs'!$B$57:$V$57, MATCH(O$46, 'PSIP costs'!$B$52:$V$52, 0))</f>
        <v>19.47</v>
      </c>
      <c r="P57">
        <f>INDEX('PSIP costs'!$B$57:$V$57, MATCH(P$46, 'PSIP costs'!$B$52:$V$52, 0))</f>
        <v>27.49</v>
      </c>
      <c r="Q57">
        <v>8.2826107737354793</v>
      </c>
      <c r="R57">
        <v>11.213333333333335</v>
      </c>
      <c r="S57">
        <v>13.802868100052967</v>
      </c>
      <c r="T57">
        <v>9.1965404532265609</v>
      </c>
      <c r="U57">
        <v>13.958755079323817</v>
      </c>
      <c r="V57">
        <v>17.102280701055726</v>
      </c>
      <c r="W57">
        <v>10.95001645017579</v>
      </c>
      <c r="X57">
        <v>14.795469932944858</v>
      </c>
      <c r="Y57">
        <v>21.475466633745775</v>
      </c>
      <c r="Z57">
        <v>37.204615384615387</v>
      </c>
      <c r="AA57">
        <v>40.368461538461538</v>
      </c>
      <c r="AB57">
        <v>43.56</v>
      </c>
      <c r="AC57">
        <v>54.071917001307476</v>
      </c>
      <c r="AD57">
        <v>67.589896251634343</v>
      </c>
      <c r="AE57">
        <v>87.404261335147439</v>
      </c>
      <c r="AF57">
        <v>16.793550047388045</v>
      </c>
      <c r="AG57">
        <v>23.402875217596119</v>
      </c>
      <c r="AH57">
        <v>34.099112597534422</v>
      </c>
      <c r="AI57">
        <v>16.793550047388045</v>
      </c>
      <c r="AJ57">
        <v>23.402875217596119</v>
      </c>
      <c r="AK57">
        <v>34.099112597534422</v>
      </c>
      <c r="AL57">
        <v>16.793550047388045</v>
      </c>
      <c r="AM57">
        <v>23.402875217596119</v>
      </c>
      <c r="AN57">
        <v>34.099112597534422</v>
      </c>
    </row>
    <row r="58" spans="1:40">
      <c r="A58">
        <f>A20</f>
        <v>2027</v>
      </c>
      <c r="B58">
        <f>INDEX('PSIP costs'!$B$57:$V$57, MATCH(B$46, 'PSIP costs'!$B$52:$V$52, 0))</f>
        <v>17.29</v>
      </c>
      <c r="C58">
        <f>INDEX('PSIP costs'!$B$57:$V$57, MATCH(C$46, 'PSIP costs'!$B$52:$V$52, 0))</f>
        <v>34.46</v>
      </c>
      <c r="D58">
        <f>INDEX('PSIP costs'!$B$57:$V$57, MATCH(D$46, 'PSIP costs'!$B$52:$V$52, 0))</f>
        <v>34.46</v>
      </c>
      <c r="E58">
        <f>INDEX('PSIP costs'!$B$57:$V$57, MATCH(E$46, 'PSIP costs'!$B$52:$V$52, 0))</f>
        <v>34.46</v>
      </c>
      <c r="F58">
        <f>INDEX('PSIP costs'!$B$57:$V$57, MATCH(F$46, 'PSIP costs'!$B$52:$V$52, 0))</f>
        <v>42</v>
      </c>
      <c r="G58">
        <f>INDEX('PSIP costs'!$B$57:$V$57, MATCH(G$46, 'PSIP costs'!$B$52:$V$52, 0))</f>
        <v>27.4</v>
      </c>
      <c r="H58">
        <f>INDEX('PSIP costs'!$B$57:$V$57, MATCH(H$46, 'PSIP costs'!$B$52:$V$52, 0))</f>
        <v>96.71</v>
      </c>
      <c r="I58">
        <f>INDEX('PSIP costs'!$B$57:$V$57, MATCH(I$46, 'PSIP costs'!$B$52:$V$52, 0))</f>
        <v>22.97</v>
      </c>
      <c r="J58">
        <f>INDEX('PSIP costs'!$B$57:$V$57, MATCH(J$46, 'PSIP costs'!$B$52:$V$52, 0))</f>
        <v>27.4</v>
      </c>
      <c r="K58">
        <f>INDEX('PSIP costs'!$B$57:$V$57, MATCH(K$46, 'PSIP costs'!$B$52:$V$52, 0))</f>
        <v>0</v>
      </c>
      <c r="L58">
        <f>INDEX('PSIP costs'!$B$57:$V$57, MATCH(L$46, 'PSIP costs'!$B$52:$V$52, 0))</f>
        <v>0</v>
      </c>
      <c r="M58">
        <f>INDEX('PSIP costs'!$B$57:$V$57, MATCH(M$46, 'PSIP costs'!$B$52:$V$52, 0))</f>
        <v>5.42</v>
      </c>
      <c r="N58">
        <f>INDEX('PSIP costs'!$B$57:$V$57, MATCH(N$46, 'PSIP costs'!$B$52:$V$52, 0))</f>
        <v>7.61</v>
      </c>
      <c r="O58">
        <f>INDEX('PSIP costs'!$B$57:$V$57, MATCH(O$46, 'PSIP costs'!$B$52:$V$52, 0))</f>
        <v>19.47</v>
      </c>
      <c r="P58">
        <f>INDEX('PSIP costs'!$B$57:$V$57, MATCH(P$46, 'PSIP costs'!$B$52:$V$52, 0))</f>
        <v>27.49</v>
      </c>
      <c r="Q58">
        <v>7.8830197231798955</v>
      </c>
      <c r="R58">
        <v>10.960000000000003</v>
      </c>
      <c r="S58">
        <v>13.802868100052967</v>
      </c>
      <c r="T58">
        <v>8.8206260743196356</v>
      </c>
      <c r="U58">
        <v>13.594066309492865</v>
      </c>
      <c r="V58">
        <v>17.102280701055726</v>
      </c>
      <c r="W58">
        <v>9.818976060221754</v>
      </c>
      <c r="X58">
        <v>13.913590722339192</v>
      </c>
      <c r="Y58">
        <v>21.475466633745775</v>
      </c>
      <c r="Z58">
        <v>36.498461538461541</v>
      </c>
      <c r="AA58">
        <v>40.01384615384616</v>
      </c>
      <c r="AB58">
        <v>43.56</v>
      </c>
      <c r="AC58">
        <v>52.549201278454376</v>
      </c>
      <c r="AD58">
        <v>65.686501598067963</v>
      </c>
      <c r="AE58">
        <v>87.404261335147439</v>
      </c>
      <c r="AF58">
        <v>15.631732119581324</v>
      </c>
      <c r="AG58">
        <v>22.616784159532415</v>
      </c>
      <c r="AH58">
        <v>33.788151320955265</v>
      </c>
      <c r="AI58">
        <v>15.631732119581324</v>
      </c>
      <c r="AJ58">
        <v>22.616784159532415</v>
      </c>
      <c r="AK58">
        <v>33.788151320955265</v>
      </c>
      <c r="AL58">
        <v>15.631732119581324</v>
      </c>
      <c r="AM58">
        <v>22.616784159532415</v>
      </c>
      <c r="AN58">
        <v>33.788151320955265</v>
      </c>
    </row>
    <row r="59" spans="1:40">
      <c r="A59">
        <f>A21</f>
        <v>2028</v>
      </c>
      <c r="B59">
        <f>INDEX('PSIP costs'!$B$57:$V$57, MATCH(B$46, 'PSIP costs'!$B$52:$V$52, 0))</f>
        <v>17.29</v>
      </c>
      <c r="C59">
        <f>INDEX('PSIP costs'!$B$57:$V$57, MATCH(C$46, 'PSIP costs'!$B$52:$V$52, 0))</f>
        <v>34.46</v>
      </c>
      <c r="D59">
        <f>INDEX('PSIP costs'!$B$57:$V$57, MATCH(D$46, 'PSIP costs'!$B$52:$V$52, 0))</f>
        <v>34.46</v>
      </c>
      <c r="E59">
        <f>INDEX('PSIP costs'!$B$57:$V$57, MATCH(E$46, 'PSIP costs'!$B$52:$V$52, 0))</f>
        <v>34.46</v>
      </c>
      <c r="F59">
        <f>INDEX('PSIP costs'!$B$57:$V$57, MATCH(F$46, 'PSIP costs'!$B$52:$V$52, 0))</f>
        <v>42</v>
      </c>
      <c r="G59">
        <f>INDEX('PSIP costs'!$B$57:$V$57, MATCH(G$46, 'PSIP costs'!$B$52:$V$52, 0))</f>
        <v>27.4</v>
      </c>
      <c r="H59">
        <f>INDEX('PSIP costs'!$B$57:$V$57, MATCH(H$46, 'PSIP costs'!$B$52:$V$52, 0))</f>
        <v>96.71</v>
      </c>
      <c r="I59">
        <f>INDEX('PSIP costs'!$B$57:$V$57, MATCH(I$46, 'PSIP costs'!$B$52:$V$52, 0))</f>
        <v>22.97</v>
      </c>
      <c r="J59">
        <f>INDEX('PSIP costs'!$B$57:$V$57, MATCH(J$46, 'PSIP costs'!$B$52:$V$52, 0))</f>
        <v>27.4</v>
      </c>
      <c r="K59">
        <f>INDEX('PSIP costs'!$B$57:$V$57, MATCH(K$46, 'PSIP costs'!$B$52:$V$52, 0))</f>
        <v>0</v>
      </c>
      <c r="L59">
        <f>INDEX('PSIP costs'!$B$57:$V$57, MATCH(L$46, 'PSIP costs'!$B$52:$V$52, 0))</f>
        <v>0</v>
      </c>
      <c r="M59">
        <f>INDEX('PSIP costs'!$B$57:$V$57, MATCH(M$46, 'PSIP costs'!$B$52:$V$52, 0))</f>
        <v>5.42</v>
      </c>
      <c r="N59">
        <f>INDEX('PSIP costs'!$B$57:$V$57, MATCH(N$46, 'PSIP costs'!$B$52:$V$52, 0))</f>
        <v>7.61</v>
      </c>
      <c r="O59">
        <f>INDEX('PSIP costs'!$B$57:$V$57, MATCH(O$46, 'PSIP costs'!$B$52:$V$52, 0))</f>
        <v>19.47</v>
      </c>
      <c r="P59">
        <f>INDEX('PSIP costs'!$B$57:$V$57, MATCH(P$46, 'PSIP costs'!$B$52:$V$52, 0))</f>
        <v>27.49</v>
      </c>
      <c r="Q59">
        <v>7.48342867262431</v>
      </c>
      <c r="R59">
        <v>10.706666666666671</v>
      </c>
      <c r="S59">
        <v>13.802868100052967</v>
      </c>
      <c r="T59">
        <v>8.4447116954127104</v>
      </c>
      <c r="U59">
        <v>13.229377539661913</v>
      </c>
      <c r="V59">
        <v>17.102280701055726</v>
      </c>
      <c r="W59">
        <v>8.68793567026772</v>
      </c>
      <c r="X59">
        <v>13.031711511733526</v>
      </c>
      <c r="Y59">
        <v>21.475466633745775</v>
      </c>
      <c r="Z59">
        <v>35.792307692307695</v>
      </c>
      <c r="AA59">
        <v>39.659230769230774</v>
      </c>
      <c r="AB59">
        <v>43.56</v>
      </c>
      <c r="AC59">
        <v>51.069366653613173</v>
      </c>
      <c r="AD59">
        <v>63.836708317016466</v>
      </c>
      <c r="AE59">
        <v>87.404261335147439</v>
      </c>
      <c r="AF59">
        <v>14.469914191774604</v>
      </c>
      <c r="AG59">
        <v>21.830693101468711</v>
      </c>
      <c r="AH59">
        <v>33.477190044376108</v>
      </c>
      <c r="AI59">
        <v>14.469914191774604</v>
      </c>
      <c r="AJ59">
        <v>21.830693101468711</v>
      </c>
      <c r="AK59">
        <v>33.477190044376108</v>
      </c>
      <c r="AL59">
        <v>14.469914191774604</v>
      </c>
      <c r="AM59">
        <v>21.830693101468711</v>
      </c>
      <c r="AN59">
        <v>33.477190044376108</v>
      </c>
    </row>
    <row r="60" spans="1:40">
      <c r="A60">
        <f>A22</f>
        <v>2029</v>
      </c>
      <c r="B60">
        <f>INDEX('PSIP costs'!$B$57:$V$57, MATCH(B$46, 'PSIP costs'!$B$52:$V$52, 0))</f>
        <v>17.29</v>
      </c>
      <c r="C60">
        <f>INDEX('PSIP costs'!$B$57:$V$57, MATCH(C$46, 'PSIP costs'!$B$52:$V$52, 0))</f>
        <v>34.46</v>
      </c>
      <c r="D60">
        <f>INDEX('PSIP costs'!$B$57:$V$57, MATCH(D$46, 'PSIP costs'!$B$52:$V$52, 0))</f>
        <v>34.46</v>
      </c>
      <c r="E60">
        <f>INDEX('PSIP costs'!$B$57:$V$57, MATCH(E$46, 'PSIP costs'!$B$52:$V$52, 0))</f>
        <v>34.46</v>
      </c>
      <c r="F60">
        <f>INDEX('PSIP costs'!$B$57:$V$57, MATCH(F$46, 'PSIP costs'!$B$52:$V$52, 0))</f>
        <v>42</v>
      </c>
      <c r="G60">
        <f>INDEX('PSIP costs'!$B$57:$V$57, MATCH(G$46, 'PSIP costs'!$B$52:$V$52, 0))</f>
        <v>27.4</v>
      </c>
      <c r="H60">
        <f>INDEX('PSIP costs'!$B$57:$V$57, MATCH(H$46, 'PSIP costs'!$B$52:$V$52, 0))</f>
        <v>96.71</v>
      </c>
      <c r="I60">
        <f>INDEX('PSIP costs'!$B$57:$V$57, MATCH(I$46, 'PSIP costs'!$B$52:$V$52, 0))</f>
        <v>22.97</v>
      </c>
      <c r="J60">
        <f>INDEX('PSIP costs'!$B$57:$V$57, MATCH(J$46, 'PSIP costs'!$B$52:$V$52, 0))</f>
        <v>27.4</v>
      </c>
      <c r="K60">
        <f>INDEX('PSIP costs'!$B$57:$V$57, MATCH(K$46, 'PSIP costs'!$B$52:$V$52, 0))</f>
        <v>0</v>
      </c>
      <c r="L60">
        <f>INDEX('PSIP costs'!$B$57:$V$57, MATCH(L$46, 'PSIP costs'!$B$52:$V$52, 0))</f>
        <v>0</v>
      </c>
      <c r="M60">
        <f>INDEX('PSIP costs'!$B$57:$V$57, MATCH(M$46, 'PSIP costs'!$B$52:$V$52, 0))</f>
        <v>5.42</v>
      </c>
      <c r="N60">
        <f>INDEX('PSIP costs'!$B$57:$V$57, MATCH(N$46, 'PSIP costs'!$B$52:$V$52, 0))</f>
        <v>7.61</v>
      </c>
      <c r="O60">
        <f>INDEX('PSIP costs'!$B$57:$V$57, MATCH(O$46, 'PSIP costs'!$B$52:$V$52, 0))</f>
        <v>19.47</v>
      </c>
      <c r="P60">
        <f>INDEX('PSIP costs'!$B$57:$V$57, MATCH(P$46, 'PSIP costs'!$B$52:$V$52, 0))</f>
        <v>27.49</v>
      </c>
      <c r="Q60">
        <v>7.0838376220687254</v>
      </c>
      <c r="R60">
        <v>10.453333333333337</v>
      </c>
      <c r="S60">
        <v>13.802868100052967</v>
      </c>
      <c r="T60">
        <v>8.0687973165057834</v>
      </c>
      <c r="U60">
        <v>12.864688769830963</v>
      </c>
      <c r="V60">
        <v>17.102280701055726</v>
      </c>
      <c r="W60">
        <v>7.5568952803136868</v>
      </c>
      <c r="X60">
        <v>12.14983230112786</v>
      </c>
      <c r="Y60">
        <v>21.475466633745775</v>
      </c>
      <c r="Z60">
        <v>35.086153846153849</v>
      </c>
      <c r="AA60">
        <v>39.304615384615389</v>
      </c>
      <c r="AB60">
        <v>43.56</v>
      </c>
      <c r="AC60">
        <v>49.63120555498363</v>
      </c>
      <c r="AD60">
        <v>62.039006943729532</v>
      </c>
      <c r="AE60">
        <v>87.404261335147439</v>
      </c>
      <c r="AF60">
        <v>13.308096263967887</v>
      </c>
      <c r="AG60">
        <v>21.044602043405007</v>
      </c>
      <c r="AH60">
        <v>33.166228767796952</v>
      </c>
      <c r="AI60">
        <v>13.308096263967887</v>
      </c>
      <c r="AJ60">
        <v>21.044602043405007</v>
      </c>
      <c r="AK60">
        <v>33.166228767796952</v>
      </c>
      <c r="AL60">
        <v>13.308096263967887</v>
      </c>
      <c r="AM60">
        <v>21.044602043405007</v>
      </c>
      <c r="AN60">
        <v>33.166228767796952</v>
      </c>
    </row>
    <row r="61" spans="1:40">
      <c r="A61">
        <f>A23</f>
        <v>2030</v>
      </c>
      <c r="B61">
        <f>INDEX('PSIP costs'!$B$57:$V$57, MATCH(B$46, 'PSIP costs'!$B$52:$V$52, 0))</f>
        <v>17.29</v>
      </c>
      <c r="C61">
        <f>INDEX('PSIP costs'!$B$57:$V$57, MATCH(C$46, 'PSIP costs'!$B$52:$V$52, 0))</f>
        <v>34.46</v>
      </c>
      <c r="D61">
        <f>INDEX('PSIP costs'!$B$57:$V$57, MATCH(D$46, 'PSIP costs'!$B$52:$V$52, 0))</f>
        <v>34.46</v>
      </c>
      <c r="E61">
        <f>INDEX('PSIP costs'!$B$57:$V$57, MATCH(E$46, 'PSIP costs'!$B$52:$V$52, 0))</f>
        <v>34.46</v>
      </c>
      <c r="F61">
        <f>INDEX('PSIP costs'!$B$57:$V$57, MATCH(F$46, 'PSIP costs'!$B$52:$V$52, 0))</f>
        <v>42</v>
      </c>
      <c r="G61">
        <f>INDEX('PSIP costs'!$B$57:$V$57, MATCH(G$46, 'PSIP costs'!$B$52:$V$52, 0))</f>
        <v>27.4</v>
      </c>
      <c r="H61">
        <f>INDEX('PSIP costs'!$B$57:$V$57, MATCH(H$46, 'PSIP costs'!$B$52:$V$52, 0))</f>
        <v>96.71</v>
      </c>
      <c r="I61">
        <f>INDEX('PSIP costs'!$B$57:$V$57, MATCH(I$46, 'PSIP costs'!$B$52:$V$52, 0))</f>
        <v>22.97</v>
      </c>
      <c r="J61">
        <f>INDEX('PSIP costs'!$B$57:$V$57, MATCH(J$46, 'PSIP costs'!$B$52:$V$52, 0))</f>
        <v>27.4</v>
      </c>
      <c r="K61">
        <f>INDEX('PSIP costs'!$B$57:$V$57, MATCH(K$46, 'PSIP costs'!$B$52:$V$52, 0))</f>
        <v>0</v>
      </c>
      <c r="L61">
        <f>INDEX('PSIP costs'!$B$57:$V$57, MATCH(L$46, 'PSIP costs'!$B$52:$V$52, 0))</f>
        <v>0</v>
      </c>
      <c r="M61">
        <f>INDEX('PSIP costs'!$B$57:$V$57, MATCH(M$46, 'PSIP costs'!$B$52:$V$52, 0))</f>
        <v>5.42</v>
      </c>
      <c r="N61">
        <f>INDEX('PSIP costs'!$B$57:$V$57, MATCH(N$46, 'PSIP costs'!$B$52:$V$52, 0))</f>
        <v>7.61</v>
      </c>
      <c r="O61">
        <f>INDEX('PSIP costs'!$B$57:$V$57, MATCH(O$46, 'PSIP costs'!$B$52:$V$52, 0))</f>
        <v>19.47</v>
      </c>
      <c r="P61">
        <f>INDEX('PSIP costs'!$B$57:$V$57, MATCH(P$46, 'PSIP costs'!$B$52:$V$52, 0))</f>
        <v>27.49</v>
      </c>
      <c r="Q61">
        <v>6.6842465715131354</v>
      </c>
      <c r="R61">
        <v>10.200000000000001</v>
      </c>
      <c r="S61">
        <v>13.802868100052967</v>
      </c>
      <c r="T61">
        <v>7.6928829375988563</v>
      </c>
      <c r="U61">
        <v>12.5</v>
      </c>
      <c r="V61">
        <v>17.102280701055726</v>
      </c>
      <c r="W61">
        <v>6.4258548903596528</v>
      </c>
      <c r="X61">
        <v>11.267953090522191</v>
      </c>
      <c r="Y61">
        <v>21.475466633745775</v>
      </c>
      <c r="Z61">
        <v>34.380000000000003</v>
      </c>
      <c r="AA61">
        <v>38.950000000000003</v>
      </c>
      <c r="AB61">
        <v>43.56</v>
      </c>
      <c r="AC61">
        <v>48.233544417116072</v>
      </c>
      <c r="AD61">
        <v>60.291930521395088</v>
      </c>
      <c r="AE61">
        <v>87.404261335147439</v>
      </c>
      <c r="AF61">
        <v>12.146278336161165</v>
      </c>
      <c r="AG61">
        <v>20.258510985341307</v>
      </c>
      <c r="AH61">
        <v>32.855267491217795</v>
      </c>
      <c r="AI61">
        <v>12.146278336161165</v>
      </c>
      <c r="AJ61">
        <v>20.258510985341307</v>
      </c>
      <c r="AK61">
        <v>32.855267491217795</v>
      </c>
      <c r="AL61">
        <v>12.146278336161165</v>
      </c>
      <c r="AM61">
        <v>20.258510985341307</v>
      </c>
      <c r="AN61">
        <v>32.855267491217795</v>
      </c>
    </row>
    <row r="62" spans="1:40">
      <c r="A62">
        <f>A24</f>
        <v>2031</v>
      </c>
      <c r="B62">
        <f>INDEX('PSIP costs'!$B$57:$V$57, MATCH(B$46, 'PSIP costs'!$B$52:$V$52, 0))</f>
        <v>17.29</v>
      </c>
      <c r="C62">
        <f>INDEX('PSIP costs'!$B$57:$V$57, MATCH(C$46, 'PSIP costs'!$B$52:$V$52, 0))</f>
        <v>34.46</v>
      </c>
      <c r="D62">
        <f>INDEX('PSIP costs'!$B$57:$V$57, MATCH(D$46, 'PSIP costs'!$B$52:$V$52, 0))</f>
        <v>34.46</v>
      </c>
      <c r="E62">
        <f>INDEX('PSIP costs'!$B$57:$V$57, MATCH(E$46, 'PSIP costs'!$B$52:$V$52, 0))</f>
        <v>34.46</v>
      </c>
      <c r="F62">
        <f>INDEX('PSIP costs'!$B$57:$V$57, MATCH(F$46, 'PSIP costs'!$B$52:$V$52, 0))</f>
        <v>42</v>
      </c>
      <c r="G62">
        <f>INDEX('PSIP costs'!$B$57:$V$57, MATCH(G$46, 'PSIP costs'!$B$52:$V$52, 0))</f>
        <v>27.4</v>
      </c>
      <c r="H62">
        <f>INDEX('PSIP costs'!$B$57:$V$57, MATCH(H$46, 'PSIP costs'!$B$52:$V$52, 0))</f>
        <v>96.71</v>
      </c>
      <c r="I62">
        <f>INDEX('PSIP costs'!$B$57:$V$57, MATCH(I$46, 'PSIP costs'!$B$52:$V$52, 0))</f>
        <v>22.97</v>
      </c>
      <c r="J62">
        <f>INDEX('PSIP costs'!$B$57:$V$57, MATCH(J$46, 'PSIP costs'!$B$52:$V$52, 0))</f>
        <v>27.4</v>
      </c>
      <c r="K62">
        <f>INDEX('PSIP costs'!$B$57:$V$57, MATCH(K$46, 'PSIP costs'!$B$52:$V$52, 0))</f>
        <v>0</v>
      </c>
      <c r="L62">
        <f>INDEX('PSIP costs'!$B$57:$V$57, MATCH(L$46, 'PSIP costs'!$B$52:$V$52, 0))</f>
        <v>0</v>
      </c>
      <c r="M62">
        <f>INDEX('PSIP costs'!$B$57:$V$57, MATCH(M$46, 'PSIP costs'!$B$52:$V$52, 0))</f>
        <v>5.42</v>
      </c>
      <c r="N62">
        <f>INDEX('PSIP costs'!$B$57:$V$57, MATCH(N$46, 'PSIP costs'!$B$52:$V$52, 0))</f>
        <v>7.61</v>
      </c>
      <c r="O62">
        <f>INDEX('PSIP costs'!$B$57:$V$57, MATCH(O$46, 'PSIP costs'!$B$52:$V$52, 0))</f>
        <v>19.47</v>
      </c>
      <c r="P62">
        <f>INDEX('PSIP costs'!$B$57:$V$57, MATCH(P$46, 'PSIP costs'!$B$52:$V$52, 0))</f>
        <v>27.49</v>
      </c>
      <c r="Q62">
        <v>6.4930736668562519</v>
      </c>
      <c r="R62">
        <v>10.086917548238176</v>
      </c>
      <c r="S62">
        <v>13.802868100052967</v>
      </c>
      <c r="T62">
        <v>7.5046515173436523</v>
      </c>
      <c r="U62">
        <v>12.382356997572872</v>
      </c>
      <c r="V62">
        <v>17.102280701055726</v>
      </c>
      <c r="W62">
        <v>6.2700981843963755</v>
      </c>
      <c r="X62">
        <v>11.05389827197812</v>
      </c>
      <c r="Y62">
        <v>21.475466633745775</v>
      </c>
      <c r="Z62">
        <v>33.8643</v>
      </c>
      <c r="AA62">
        <v>38.657875000000004</v>
      </c>
      <c r="AB62">
        <v>43.56</v>
      </c>
      <c r="AC62">
        <v>46.87524272326084</v>
      </c>
      <c r="AD62">
        <v>58.594053404076043</v>
      </c>
      <c r="AE62">
        <v>87.404261335147439</v>
      </c>
      <c r="AF62">
        <v>11.90863376001888</v>
      </c>
      <c r="AG62">
        <v>20.00527959802454</v>
      </c>
      <c r="AH62">
        <v>32.754292186585182</v>
      </c>
      <c r="AI62">
        <v>11.90863376001888</v>
      </c>
      <c r="AJ62">
        <v>20.00527959802454</v>
      </c>
      <c r="AK62">
        <v>32.754292186585182</v>
      </c>
      <c r="AL62">
        <v>11.90863376001888</v>
      </c>
      <c r="AM62">
        <v>20.00527959802454</v>
      </c>
      <c r="AN62">
        <v>32.754292186585182</v>
      </c>
    </row>
    <row r="63" spans="1:40">
      <c r="A63">
        <f>A25</f>
        <v>2032</v>
      </c>
      <c r="B63">
        <f>INDEX('PSIP costs'!$B$57:$V$57, MATCH(B$46, 'PSIP costs'!$B$52:$V$52, 0))</f>
        <v>17.29</v>
      </c>
      <c r="C63">
        <f>INDEX('PSIP costs'!$B$57:$V$57, MATCH(C$46, 'PSIP costs'!$B$52:$V$52, 0))</f>
        <v>34.46</v>
      </c>
      <c r="D63">
        <f>INDEX('PSIP costs'!$B$57:$V$57, MATCH(D$46, 'PSIP costs'!$B$52:$V$52, 0))</f>
        <v>34.46</v>
      </c>
      <c r="E63">
        <f>INDEX('PSIP costs'!$B$57:$V$57, MATCH(E$46, 'PSIP costs'!$B$52:$V$52, 0))</f>
        <v>34.46</v>
      </c>
      <c r="F63">
        <f>INDEX('PSIP costs'!$B$57:$V$57, MATCH(F$46, 'PSIP costs'!$B$52:$V$52, 0))</f>
        <v>42</v>
      </c>
      <c r="G63">
        <f>INDEX('PSIP costs'!$B$57:$V$57, MATCH(G$46, 'PSIP costs'!$B$52:$V$52, 0))</f>
        <v>27.4</v>
      </c>
      <c r="H63">
        <f>INDEX('PSIP costs'!$B$57:$V$57, MATCH(H$46, 'PSIP costs'!$B$52:$V$52, 0))</f>
        <v>96.71</v>
      </c>
      <c r="I63">
        <f>INDEX('PSIP costs'!$B$57:$V$57, MATCH(I$46, 'PSIP costs'!$B$52:$V$52, 0))</f>
        <v>22.97</v>
      </c>
      <c r="J63">
        <f>INDEX('PSIP costs'!$B$57:$V$57, MATCH(J$46, 'PSIP costs'!$B$52:$V$52, 0))</f>
        <v>27.4</v>
      </c>
      <c r="K63">
        <f>INDEX('PSIP costs'!$B$57:$V$57, MATCH(K$46, 'PSIP costs'!$B$52:$V$52, 0))</f>
        <v>0</v>
      </c>
      <c r="L63">
        <f>INDEX('PSIP costs'!$B$57:$V$57, MATCH(L$46, 'PSIP costs'!$B$52:$V$52, 0))</f>
        <v>0</v>
      </c>
      <c r="M63">
        <f>INDEX('PSIP costs'!$B$57:$V$57, MATCH(M$46, 'PSIP costs'!$B$52:$V$52, 0))</f>
        <v>5.42</v>
      </c>
      <c r="N63">
        <f>INDEX('PSIP costs'!$B$57:$V$57, MATCH(N$46, 'PSIP costs'!$B$52:$V$52, 0))</f>
        <v>7.61</v>
      </c>
      <c r="O63">
        <f>INDEX('PSIP costs'!$B$57:$V$57, MATCH(O$46, 'PSIP costs'!$B$52:$V$52, 0))</f>
        <v>19.47</v>
      </c>
      <c r="P63">
        <f>INDEX('PSIP costs'!$B$57:$V$57, MATCH(P$46, 'PSIP costs'!$B$52:$V$52, 0))</f>
        <v>27.49</v>
      </c>
      <c r="Q63">
        <v>6.3019007621993683</v>
      </c>
      <c r="R63">
        <v>9.9738350964763534</v>
      </c>
      <c r="S63">
        <v>13.802868100052967</v>
      </c>
      <c r="T63">
        <v>7.3164200970884492</v>
      </c>
      <c r="U63">
        <v>12.264713995145744</v>
      </c>
      <c r="V63">
        <v>17.102280701055726</v>
      </c>
      <c r="W63">
        <v>6.1143414784330981</v>
      </c>
      <c r="X63">
        <v>10.83984345343405</v>
      </c>
      <c r="Y63">
        <v>21.475466633745775</v>
      </c>
      <c r="Z63">
        <v>33.348599999999998</v>
      </c>
      <c r="AA63">
        <v>38.365750000000006</v>
      </c>
      <c r="AB63">
        <v>43.56</v>
      </c>
      <c r="AC63">
        <v>45.555192074685934</v>
      </c>
      <c r="AD63">
        <v>56.943990093357414</v>
      </c>
      <c r="AE63">
        <v>87.404261335147439</v>
      </c>
      <c r="AF63">
        <v>11.670989183876594</v>
      </c>
      <c r="AG63">
        <v>19.75204821070777</v>
      </c>
      <c r="AH63">
        <v>32.65331688195257</v>
      </c>
      <c r="AI63">
        <v>11.670989183876594</v>
      </c>
      <c r="AJ63">
        <v>19.75204821070777</v>
      </c>
      <c r="AK63">
        <v>32.65331688195257</v>
      </c>
      <c r="AL63">
        <v>11.670989183876594</v>
      </c>
      <c r="AM63">
        <v>19.75204821070777</v>
      </c>
      <c r="AN63">
        <v>32.65331688195257</v>
      </c>
    </row>
    <row r="64" spans="1:40">
      <c r="A64">
        <f>A26</f>
        <v>2033</v>
      </c>
      <c r="B64">
        <f>INDEX('PSIP costs'!$B$57:$V$57, MATCH(B$46, 'PSIP costs'!$B$52:$V$52, 0))</f>
        <v>17.29</v>
      </c>
      <c r="C64">
        <f>INDEX('PSIP costs'!$B$57:$V$57, MATCH(C$46, 'PSIP costs'!$B$52:$V$52, 0))</f>
        <v>34.46</v>
      </c>
      <c r="D64">
        <f>INDEX('PSIP costs'!$B$57:$V$57, MATCH(D$46, 'PSIP costs'!$B$52:$V$52, 0))</f>
        <v>34.46</v>
      </c>
      <c r="E64">
        <f>INDEX('PSIP costs'!$B$57:$V$57, MATCH(E$46, 'PSIP costs'!$B$52:$V$52, 0))</f>
        <v>34.46</v>
      </c>
      <c r="F64">
        <f>INDEX('PSIP costs'!$B$57:$V$57, MATCH(F$46, 'PSIP costs'!$B$52:$V$52, 0))</f>
        <v>42</v>
      </c>
      <c r="G64">
        <f>INDEX('PSIP costs'!$B$57:$V$57, MATCH(G$46, 'PSIP costs'!$B$52:$V$52, 0))</f>
        <v>27.4</v>
      </c>
      <c r="H64">
        <f>INDEX('PSIP costs'!$B$57:$V$57, MATCH(H$46, 'PSIP costs'!$B$52:$V$52, 0))</f>
        <v>96.71</v>
      </c>
      <c r="I64">
        <f>INDEX('PSIP costs'!$B$57:$V$57, MATCH(I$46, 'PSIP costs'!$B$52:$V$52, 0))</f>
        <v>22.97</v>
      </c>
      <c r="J64">
        <f>INDEX('PSIP costs'!$B$57:$V$57, MATCH(J$46, 'PSIP costs'!$B$52:$V$52, 0))</f>
        <v>27.4</v>
      </c>
      <c r="K64">
        <f>INDEX('PSIP costs'!$B$57:$V$57, MATCH(K$46, 'PSIP costs'!$B$52:$V$52, 0))</f>
        <v>0</v>
      </c>
      <c r="L64">
        <f>INDEX('PSIP costs'!$B$57:$V$57, MATCH(L$46, 'PSIP costs'!$B$52:$V$52, 0))</f>
        <v>0</v>
      </c>
      <c r="M64">
        <f>INDEX('PSIP costs'!$B$57:$V$57, MATCH(M$46, 'PSIP costs'!$B$52:$V$52, 0))</f>
        <v>5.42</v>
      </c>
      <c r="N64">
        <f>INDEX('PSIP costs'!$B$57:$V$57, MATCH(N$46, 'PSIP costs'!$B$52:$V$52, 0))</f>
        <v>7.61</v>
      </c>
      <c r="O64">
        <f>INDEX('PSIP costs'!$B$57:$V$57, MATCH(O$46, 'PSIP costs'!$B$52:$V$52, 0))</f>
        <v>19.47</v>
      </c>
      <c r="P64">
        <f>INDEX('PSIP costs'!$B$57:$V$57, MATCH(P$46, 'PSIP costs'!$B$52:$V$52, 0))</f>
        <v>27.49</v>
      </c>
      <c r="Q64">
        <v>6.1107278575424857</v>
      </c>
      <c r="R64">
        <v>9.8607526447145304</v>
      </c>
      <c r="S64">
        <v>13.802868100052967</v>
      </c>
      <c r="T64">
        <v>7.1281886768332443</v>
      </c>
      <c r="U64">
        <v>12.147070992718616</v>
      </c>
      <c r="V64">
        <v>17.102280701055726</v>
      </c>
      <c r="W64">
        <v>5.9585847724698207</v>
      </c>
      <c r="X64">
        <v>10.625788634889981</v>
      </c>
      <c r="Y64">
        <v>21.475466633745775</v>
      </c>
      <c r="Z64">
        <v>32.832900000000002</v>
      </c>
      <c r="AA64">
        <v>38.073625000000007</v>
      </c>
      <c r="AB64">
        <v>43.56</v>
      </c>
      <c r="AC64">
        <v>44.272315286203671</v>
      </c>
      <c r="AD64">
        <v>55.340394107754584</v>
      </c>
      <c r="AE64">
        <v>87.404261335147439</v>
      </c>
      <c r="AF64">
        <v>11.433344607734313</v>
      </c>
      <c r="AG64">
        <v>19.498816823391003</v>
      </c>
      <c r="AH64">
        <v>32.552341577319964</v>
      </c>
      <c r="AI64">
        <v>11.433344607734313</v>
      </c>
      <c r="AJ64">
        <v>19.498816823391003</v>
      </c>
      <c r="AK64">
        <v>32.552341577319964</v>
      </c>
      <c r="AL64">
        <v>11.433344607734313</v>
      </c>
      <c r="AM64">
        <v>19.498816823391003</v>
      </c>
      <c r="AN64">
        <v>32.552341577319964</v>
      </c>
    </row>
    <row r="65" spans="1:40">
      <c r="A65">
        <f>A27</f>
        <v>2034</v>
      </c>
      <c r="B65">
        <f>INDEX('PSIP costs'!$B$57:$V$57, MATCH(B$46, 'PSIP costs'!$B$52:$V$52, 0))</f>
        <v>17.29</v>
      </c>
      <c r="C65">
        <f>INDEX('PSIP costs'!$B$57:$V$57, MATCH(C$46, 'PSIP costs'!$B$52:$V$52, 0))</f>
        <v>34.46</v>
      </c>
      <c r="D65">
        <f>INDEX('PSIP costs'!$B$57:$V$57, MATCH(D$46, 'PSIP costs'!$B$52:$V$52, 0))</f>
        <v>34.46</v>
      </c>
      <c r="E65">
        <f>INDEX('PSIP costs'!$B$57:$V$57, MATCH(E$46, 'PSIP costs'!$B$52:$V$52, 0))</f>
        <v>34.46</v>
      </c>
      <c r="F65">
        <f>INDEX('PSIP costs'!$B$57:$V$57, MATCH(F$46, 'PSIP costs'!$B$52:$V$52, 0))</f>
        <v>42</v>
      </c>
      <c r="G65">
        <f>INDEX('PSIP costs'!$B$57:$V$57, MATCH(G$46, 'PSIP costs'!$B$52:$V$52, 0))</f>
        <v>27.4</v>
      </c>
      <c r="H65">
        <f>INDEX('PSIP costs'!$B$57:$V$57, MATCH(H$46, 'PSIP costs'!$B$52:$V$52, 0))</f>
        <v>96.71</v>
      </c>
      <c r="I65">
        <f>INDEX('PSIP costs'!$B$57:$V$57, MATCH(I$46, 'PSIP costs'!$B$52:$V$52, 0))</f>
        <v>22.97</v>
      </c>
      <c r="J65">
        <f>INDEX('PSIP costs'!$B$57:$V$57, MATCH(J$46, 'PSIP costs'!$B$52:$V$52, 0))</f>
        <v>27.4</v>
      </c>
      <c r="K65">
        <f>INDEX('PSIP costs'!$B$57:$V$57, MATCH(K$46, 'PSIP costs'!$B$52:$V$52, 0))</f>
        <v>0</v>
      </c>
      <c r="L65">
        <f>INDEX('PSIP costs'!$B$57:$V$57, MATCH(L$46, 'PSIP costs'!$B$52:$V$52, 0))</f>
        <v>0</v>
      </c>
      <c r="M65">
        <f>INDEX('PSIP costs'!$B$57:$V$57, MATCH(M$46, 'PSIP costs'!$B$52:$V$52, 0))</f>
        <v>5.42</v>
      </c>
      <c r="N65">
        <f>INDEX('PSIP costs'!$B$57:$V$57, MATCH(N$46, 'PSIP costs'!$B$52:$V$52, 0))</f>
        <v>7.61</v>
      </c>
      <c r="O65">
        <f>INDEX('PSIP costs'!$B$57:$V$57, MATCH(O$46, 'PSIP costs'!$B$52:$V$52, 0))</f>
        <v>19.47</v>
      </c>
      <c r="P65">
        <f>INDEX('PSIP costs'!$B$57:$V$57, MATCH(P$46, 'PSIP costs'!$B$52:$V$52, 0))</f>
        <v>27.49</v>
      </c>
      <c r="Q65">
        <v>5.9195549528856022</v>
      </c>
      <c r="R65">
        <v>9.7476701929527074</v>
      </c>
      <c r="S65">
        <v>13.802868100052967</v>
      </c>
      <c r="T65">
        <v>6.9399572565780412</v>
      </c>
      <c r="U65">
        <v>12.029427990291488</v>
      </c>
      <c r="V65">
        <v>17.102280701055726</v>
      </c>
      <c r="W65">
        <v>5.8028280665065433</v>
      </c>
      <c r="X65">
        <v>10.411733816345908</v>
      </c>
      <c r="Y65">
        <v>21.475466633745775</v>
      </c>
      <c r="Z65">
        <v>32.3172</v>
      </c>
      <c r="AA65">
        <v>37.781500000000008</v>
      </c>
      <c r="AB65">
        <v>43.56</v>
      </c>
      <c r="AC65">
        <v>43.025565507168061</v>
      </c>
      <c r="AD65">
        <v>53.781956883960071</v>
      </c>
      <c r="AE65">
        <v>87.404261335147439</v>
      </c>
      <c r="AF65">
        <v>11.195700031592025</v>
      </c>
      <c r="AG65">
        <v>19.245585436074236</v>
      </c>
      <c r="AH65">
        <v>32.451366272687352</v>
      </c>
      <c r="AI65">
        <v>11.195700031592025</v>
      </c>
      <c r="AJ65">
        <v>19.245585436074236</v>
      </c>
      <c r="AK65">
        <v>32.451366272687352</v>
      </c>
      <c r="AL65">
        <v>11.195700031592025</v>
      </c>
      <c r="AM65">
        <v>19.245585436074236</v>
      </c>
      <c r="AN65">
        <v>32.451366272687352</v>
      </c>
    </row>
    <row r="66" spans="1:40">
      <c r="A66">
        <f>A28</f>
        <v>2035</v>
      </c>
      <c r="B66">
        <f>INDEX('PSIP costs'!$B$57:$V$57, MATCH(B$46, 'PSIP costs'!$B$52:$V$52, 0))</f>
        <v>17.29</v>
      </c>
      <c r="C66">
        <f>INDEX('PSIP costs'!$B$57:$V$57, MATCH(C$46, 'PSIP costs'!$B$52:$V$52, 0))</f>
        <v>34.46</v>
      </c>
      <c r="D66">
        <f>INDEX('PSIP costs'!$B$57:$V$57, MATCH(D$46, 'PSIP costs'!$B$52:$V$52, 0))</f>
        <v>34.46</v>
      </c>
      <c r="E66">
        <f>INDEX('PSIP costs'!$B$57:$V$57, MATCH(E$46, 'PSIP costs'!$B$52:$V$52, 0))</f>
        <v>34.46</v>
      </c>
      <c r="F66">
        <f>INDEX('PSIP costs'!$B$57:$V$57, MATCH(F$46, 'PSIP costs'!$B$52:$V$52, 0))</f>
        <v>42</v>
      </c>
      <c r="G66">
        <f>INDEX('PSIP costs'!$B$57:$V$57, MATCH(G$46, 'PSIP costs'!$B$52:$V$52, 0))</f>
        <v>27.4</v>
      </c>
      <c r="H66">
        <f>INDEX('PSIP costs'!$B$57:$V$57, MATCH(H$46, 'PSIP costs'!$B$52:$V$52, 0))</f>
        <v>96.71</v>
      </c>
      <c r="I66">
        <f>INDEX('PSIP costs'!$B$57:$V$57, MATCH(I$46, 'PSIP costs'!$B$52:$V$52, 0))</f>
        <v>22.97</v>
      </c>
      <c r="J66">
        <f>INDEX('PSIP costs'!$B$57:$V$57, MATCH(J$46, 'PSIP costs'!$B$52:$V$52, 0))</f>
        <v>27.4</v>
      </c>
      <c r="K66">
        <f>INDEX('PSIP costs'!$B$57:$V$57, MATCH(K$46, 'PSIP costs'!$B$52:$V$52, 0))</f>
        <v>0</v>
      </c>
      <c r="L66">
        <f>INDEX('PSIP costs'!$B$57:$V$57, MATCH(L$46, 'PSIP costs'!$B$52:$V$52, 0))</f>
        <v>0</v>
      </c>
      <c r="M66">
        <f>INDEX('PSIP costs'!$B$57:$V$57, MATCH(M$46, 'PSIP costs'!$B$52:$V$52, 0))</f>
        <v>5.42</v>
      </c>
      <c r="N66">
        <f>INDEX('PSIP costs'!$B$57:$V$57, MATCH(N$46, 'PSIP costs'!$B$52:$V$52, 0))</f>
        <v>7.61</v>
      </c>
      <c r="O66">
        <f>INDEX('PSIP costs'!$B$57:$V$57, MATCH(O$46, 'PSIP costs'!$B$52:$V$52, 0))</f>
        <v>19.47</v>
      </c>
      <c r="P66">
        <f>INDEX('PSIP costs'!$B$57:$V$57, MATCH(P$46, 'PSIP costs'!$B$52:$V$52, 0))</f>
        <v>27.49</v>
      </c>
      <c r="Q66">
        <v>5.7283820482287187</v>
      </c>
      <c r="R66">
        <v>9.6345877411908827</v>
      </c>
      <c r="S66">
        <v>13.802868100052967</v>
      </c>
      <c r="T66">
        <v>6.7517258363228372</v>
      </c>
      <c r="U66">
        <v>11.91178498786436</v>
      </c>
      <c r="V66">
        <v>17.102280701055726</v>
      </c>
      <c r="W66">
        <v>5.6470713605432659</v>
      </c>
      <c r="X66">
        <v>10.197678997801837</v>
      </c>
      <c r="Y66">
        <v>21.475466633745775</v>
      </c>
      <c r="Z66">
        <v>31.801500000000004</v>
      </c>
      <c r="AA66">
        <v>37.489375000000003</v>
      </c>
      <c r="AB66">
        <v>43.56</v>
      </c>
      <c r="AC66">
        <v>41.813925367225799</v>
      </c>
      <c r="AD66">
        <v>52.267406709032244</v>
      </c>
      <c r="AE66">
        <v>87.404261335147439</v>
      </c>
      <c r="AF66">
        <v>10.958055455449742</v>
      </c>
      <c r="AG66">
        <v>18.992354048757466</v>
      </c>
      <c r="AH66">
        <v>32.350390968054739</v>
      </c>
      <c r="AI66">
        <v>10.958055455449742</v>
      </c>
      <c r="AJ66">
        <v>18.992354048757466</v>
      </c>
      <c r="AK66">
        <v>32.350390968054739</v>
      </c>
      <c r="AL66">
        <v>10.958055455449742</v>
      </c>
      <c r="AM66">
        <v>18.992354048757466</v>
      </c>
      <c r="AN66">
        <v>32.350390968054739</v>
      </c>
    </row>
    <row r="67" spans="1:40">
      <c r="A67">
        <f>A29</f>
        <v>2036</v>
      </c>
      <c r="B67">
        <f>INDEX('PSIP costs'!$B$57:$V$57, MATCH(B$46, 'PSIP costs'!$B$52:$V$52, 0))</f>
        <v>17.29</v>
      </c>
      <c r="C67">
        <f>INDEX('PSIP costs'!$B$57:$V$57, MATCH(C$46, 'PSIP costs'!$B$52:$V$52, 0))</f>
        <v>34.46</v>
      </c>
      <c r="D67">
        <f>INDEX('PSIP costs'!$B$57:$V$57, MATCH(D$46, 'PSIP costs'!$B$52:$V$52, 0))</f>
        <v>34.46</v>
      </c>
      <c r="E67">
        <f>INDEX('PSIP costs'!$B$57:$V$57, MATCH(E$46, 'PSIP costs'!$B$52:$V$52, 0))</f>
        <v>34.46</v>
      </c>
      <c r="F67">
        <f>INDEX('PSIP costs'!$B$57:$V$57, MATCH(F$46, 'PSIP costs'!$B$52:$V$52, 0))</f>
        <v>42</v>
      </c>
      <c r="G67">
        <f>INDEX('PSIP costs'!$B$57:$V$57, MATCH(G$46, 'PSIP costs'!$B$52:$V$52, 0))</f>
        <v>27.4</v>
      </c>
      <c r="H67">
        <f>INDEX('PSIP costs'!$B$57:$V$57, MATCH(H$46, 'PSIP costs'!$B$52:$V$52, 0))</f>
        <v>96.71</v>
      </c>
      <c r="I67">
        <f>INDEX('PSIP costs'!$B$57:$V$57, MATCH(I$46, 'PSIP costs'!$B$52:$V$52, 0))</f>
        <v>22.97</v>
      </c>
      <c r="J67">
        <f>INDEX('PSIP costs'!$B$57:$V$57, MATCH(J$46, 'PSIP costs'!$B$52:$V$52, 0))</f>
        <v>27.4</v>
      </c>
      <c r="K67">
        <f>INDEX('PSIP costs'!$B$57:$V$57, MATCH(K$46, 'PSIP costs'!$B$52:$V$52, 0))</f>
        <v>0</v>
      </c>
      <c r="L67">
        <f>INDEX('PSIP costs'!$B$57:$V$57, MATCH(L$46, 'PSIP costs'!$B$52:$V$52, 0))</f>
        <v>0</v>
      </c>
      <c r="M67">
        <f>INDEX('PSIP costs'!$B$57:$V$57, MATCH(M$46, 'PSIP costs'!$B$52:$V$52, 0))</f>
        <v>5.42</v>
      </c>
      <c r="N67">
        <f>INDEX('PSIP costs'!$B$57:$V$57, MATCH(N$46, 'PSIP costs'!$B$52:$V$52, 0))</f>
        <v>7.61</v>
      </c>
      <c r="O67">
        <f>INDEX('PSIP costs'!$B$57:$V$57, MATCH(O$46, 'PSIP costs'!$B$52:$V$52, 0))</f>
        <v>19.47</v>
      </c>
      <c r="P67">
        <f>INDEX('PSIP costs'!$B$57:$V$57, MATCH(P$46, 'PSIP costs'!$B$52:$V$52, 0))</f>
        <v>27.49</v>
      </c>
      <c r="Q67">
        <v>5.5833245150341906</v>
      </c>
      <c r="R67">
        <v>9.5215052894290597</v>
      </c>
      <c r="S67">
        <v>13.802868100052967</v>
      </c>
      <c r="T67">
        <v>6.5634944160676341</v>
      </c>
      <c r="U67">
        <v>11.794141985437232</v>
      </c>
      <c r="V67">
        <v>17.102280701055726</v>
      </c>
      <c r="W67">
        <v>5.4913146545799894</v>
      </c>
      <c r="X67">
        <v>9.9836241792577667</v>
      </c>
      <c r="Y67">
        <v>21.475466633745775</v>
      </c>
      <c r="Z67">
        <v>31.285800000000002</v>
      </c>
      <c r="AA67">
        <v>37.197250000000004</v>
      </c>
      <c r="AB67">
        <v>43.56</v>
      </c>
      <c r="AC67">
        <v>40.63640614612364</v>
      </c>
      <c r="AD67">
        <v>50.795507682654545</v>
      </c>
      <c r="AE67">
        <v>87.404261335147439</v>
      </c>
      <c r="AF67">
        <v>10.720410879307458</v>
      </c>
      <c r="AG67">
        <v>18.7391226614407</v>
      </c>
      <c r="AH67">
        <v>32.249415663422134</v>
      </c>
      <c r="AI67">
        <v>10.720410879307458</v>
      </c>
      <c r="AJ67">
        <v>18.7391226614407</v>
      </c>
      <c r="AK67">
        <v>32.249415663422134</v>
      </c>
      <c r="AL67">
        <v>10.720410879307458</v>
      </c>
      <c r="AM67">
        <v>18.7391226614407</v>
      </c>
      <c r="AN67">
        <v>32.249415663422134</v>
      </c>
    </row>
    <row r="68" spans="1:40">
      <c r="A68">
        <f>A30</f>
        <v>2037</v>
      </c>
      <c r="B68">
        <f>INDEX('PSIP costs'!$B$57:$V$57, MATCH(B$46, 'PSIP costs'!$B$52:$V$52, 0))</f>
        <v>17.29</v>
      </c>
      <c r="C68">
        <f>INDEX('PSIP costs'!$B$57:$V$57, MATCH(C$46, 'PSIP costs'!$B$52:$V$52, 0))</f>
        <v>34.46</v>
      </c>
      <c r="D68">
        <f>INDEX('PSIP costs'!$B$57:$V$57, MATCH(D$46, 'PSIP costs'!$B$52:$V$52, 0))</f>
        <v>34.46</v>
      </c>
      <c r="E68">
        <f>INDEX('PSIP costs'!$B$57:$V$57, MATCH(E$46, 'PSIP costs'!$B$52:$V$52, 0))</f>
        <v>34.46</v>
      </c>
      <c r="F68">
        <f>INDEX('PSIP costs'!$B$57:$V$57, MATCH(F$46, 'PSIP costs'!$B$52:$V$52, 0))</f>
        <v>42</v>
      </c>
      <c r="G68">
        <f>INDEX('PSIP costs'!$B$57:$V$57, MATCH(G$46, 'PSIP costs'!$B$52:$V$52, 0))</f>
        <v>27.4</v>
      </c>
      <c r="H68">
        <f>INDEX('PSIP costs'!$B$57:$V$57, MATCH(H$46, 'PSIP costs'!$B$52:$V$52, 0))</f>
        <v>96.71</v>
      </c>
      <c r="I68">
        <f>INDEX('PSIP costs'!$B$57:$V$57, MATCH(I$46, 'PSIP costs'!$B$52:$V$52, 0))</f>
        <v>22.97</v>
      </c>
      <c r="J68">
        <f>INDEX('PSIP costs'!$B$57:$V$57, MATCH(J$46, 'PSIP costs'!$B$52:$V$52, 0))</f>
        <v>27.4</v>
      </c>
      <c r="K68">
        <f>INDEX('PSIP costs'!$B$57:$V$57, MATCH(K$46, 'PSIP costs'!$B$52:$V$52, 0))</f>
        <v>0</v>
      </c>
      <c r="L68">
        <f>INDEX('PSIP costs'!$B$57:$V$57, MATCH(L$46, 'PSIP costs'!$B$52:$V$52, 0))</f>
        <v>0</v>
      </c>
      <c r="M68">
        <f>INDEX('PSIP costs'!$B$57:$V$57, MATCH(M$46, 'PSIP costs'!$B$52:$V$52, 0))</f>
        <v>5.42</v>
      </c>
      <c r="N68">
        <f>INDEX('PSIP costs'!$B$57:$V$57, MATCH(N$46, 'PSIP costs'!$B$52:$V$52, 0))</f>
        <v>7.61</v>
      </c>
      <c r="O68">
        <f>INDEX('PSIP costs'!$B$57:$V$57, MATCH(O$46, 'PSIP costs'!$B$52:$V$52, 0))</f>
        <v>19.47</v>
      </c>
      <c r="P68">
        <f>INDEX('PSIP costs'!$B$57:$V$57, MATCH(P$46, 'PSIP costs'!$B$52:$V$52, 0))</f>
        <v>27.49</v>
      </c>
      <c r="Q68">
        <v>5.4382669818396616</v>
      </c>
      <c r="R68">
        <v>9.4084228376672367</v>
      </c>
      <c r="S68">
        <v>13.802868100052967</v>
      </c>
      <c r="T68">
        <v>6.3752629958124292</v>
      </c>
      <c r="U68">
        <v>11.676498983010104</v>
      </c>
      <c r="V68">
        <v>17.102280701055726</v>
      </c>
      <c r="W68">
        <v>5.335557948616712</v>
      </c>
      <c r="X68">
        <v>9.769569360713696</v>
      </c>
      <c r="Y68">
        <v>21.475466633745775</v>
      </c>
      <c r="Z68">
        <v>30.770100000000003</v>
      </c>
      <c r="AA68">
        <v>36.905124999999998</v>
      </c>
      <c r="AB68">
        <v>43.56</v>
      </c>
      <c r="AC68">
        <v>39.492046966894783</v>
      </c>
      <c r="AD68">
        <v>49.365058708618477</v>
      </c>
      <c r="AE68">
        <v>87.404261335147439</v>
      </c>
      <c r="AF68">
        <v>10.482766303165173</v>
      </c>
      <c r="AG68">
        <v>18.485891274123937</v>
      </c>
      <c r="AH68">
        <v>32.148440358789522</v>
      </c>
      <c r="AI68">
        <v>10.482766303165173</v>
      </c>
      <c r="AJ68">
        <v>18.485891274123937</v>
      </c>
      <c r="AK68">
        <v>32.148440358789522</v>
      </c>
      <c r="AL68">
        <v>10.482766303165173</v>
      </c>
      <c r="AM68">
        <v>18.485891274123937</v>
      </c>
      <c r="AN68">
        <v>32.148440358789522</v>
      </c>
    </row>
    <row r="69" spans="1:40">
      <c r="A69">
        <f>A31</f>
        <v>2038</v>
      </c>
      <c r="B69">
        <f>INDEX('PSIP costs'!$B$57:$V$57, MATCH(B$46, 'PSIP costs'!$B$52:$V$52, 0))</f>
        <v>17.29</v>
      </c>
      <c r="C69">
        <f>INDEX('PSIP costs'!$B$57:$V$57, MATCH(C$46, 'PSIP costs'!$B$52:$V$52, 0))</f>
        <v>34.46</v>
      </c>
      <c r="D69">
        <f>INDEX('PSIP costs'!$B$57:$V$57, MATCH(D$46, 'PSIP costs'!$B$52:$V$52, 0))</f>
        <v>34.46</v>
      </c>
      <c r="E69">
        <f>INDEX('PSIP costs'!$B$57:$V$57, MATCH(E$46, 'PSIP costs'!$B$52:$V$52, 0))</f>
        <v>34.46</v>
      </c>
      <c r="F69">
        <f>INDEX('PSIP costs'!$B$57:$V$57, MATCH(F$46, 'PSIP costs'!$B$52:$V$52, 0))</f>
        <v>42</v>
      </c>
      <c r="G69">
        <f>INDEX('PSIP costs'!$B$57:$V$57, MATCH(G$46, 'PSIP costs'!$B$52:$V$52, 0))</f>
        <v>27.4</v>
      </c>
      <c r="H69">
        <f>INDEX('PSIP costs'!$B$57:$V$57, MATCH(H$46, 'PSIP costs'!$B$52:$V$52, 0))</f>
        <v>96.71</v>
      </c>
      <c r="I69">
        <f>INDEX('PSIP costs'!$B$57:$V$57, MATCH(I$46, 'PSIP costs'!$B$52:$V$52, 0))</f>
        <v>22.97</v>
      </c>
      <c r="J69">
        <f>INDEX('PSIP costs'!$B$57:$V$57, MATCH(J$46, 'PSIP costs'!$B$52:$V$52, 0))</f>
        <v>27.4</v>
      </c>
      <c r="K69">
        <f>INDEX('PSIP costs'!$B$57:$V$57, MATCH(K$46, 'PSIP costs'!$B$52:$V$52, 0))</f>
        <v>0</v>
      </c>
      <c r="L69">
        <f>INDEX('PSIP costs'!$B$57:$V$57, MATCH(L$46, 'PSIP costs'!$B$52:$V$52, 0))</f>
        <v>0</v>
      </c>
      <c r="M69">
        <f>INDEX('PSIP costs'!$B$57:$V$57, MATCH(M$46, 'PSIP costs'!$B$52:$V$52, 0))</f>
        <v>5.42</v>
      </c>
      <c r="N69">
        <f>INDEX('PSIP costs'!$B$57:$V$57, MATCH(N$46, 'PSIP costs'!$B$52:$V$52, 0))</f>
        <v>7.61</v>
      </c>
      <c r="O69">
        <f>INDEX('PSIP costs'!$B$57:$V$57, MATCH(O$46, 'PSIP costs'!$B$52:$V$52, 0))</f>
        <v>19.47</v>
      </c>
      <c r="P69">
        <f>INDEX('PSIP costs'!$B$57:$V$57, MATCH(P$46, 'PSIP costs'!$B$52:$V$52, 0))</f>
        <v>27.49</v>
      </c>
      <c r="Q69">
        <v>5.2932094486451335</v>
      </c>
      <c r="R69">
        <v>9.2953403859054138</v>
      </c>
      <c r="S69">
        <v>13.802868100052967</v>
      </c>
      <c r="T69">
        <v>6.187031575557226</v>
      </c>
      <c r="U69">
        <v>11.558855980582976</v>
      </c>
      <c r="V69">
        <v>17.102280701055726</v>
      </c>
      <c r="W69">
        <v>5.1798012426534346</v>
      </c>
      <c r="X69">
        <v>9.555514542169627</v>
      </c>
      <c r="Y69">
        <v>21.475466633745775</v>
      </c>
      <c r="Z69">
        <v>30.254400000000004</v>
      </c>
      <c r="AA69">
        <v>36.613</v>
      </c>
      <c r="AB69">
        <v>43.56</v>
      </c>
      <c r="AC69">
        <v>38.379914011765983</v>
      </c>
      <c r="AD69">
        <v>47.974892514707477</v>
      </c>
      <c r="AE69">
        <v>87.404261335147439</v>
      </c>
      <c r="AF69">
        <v>10.245121727022889</v>
      </c>
      <c r="AG69">
        <v>18.232659886807166</v>
      </c>
      <c r="AH69">
        <v>32.047465054156909</v>
      </c>
      <c r="AI69">
        <v>10.245121727022889</v>
      </c>
      <c r="AJ69">
        <v>18.232659886807166</v>
      </c>
      <c r="AK69">
        <v>32.047465054156909</v>
      </c>
      <c r="AL69">
        <v>10.245121727022889</v>
      </c>
      <c r="AM69">
        <v>18.232659886807166</v>
      </c>
      <c r="AN69">
        <v>32.047465054156909</v>
      </c>
    </row>
    <row r="70" spans="1:40">
      <c r="A70">
        <f>A32</f>
        <v>2039</v>
      </c>
      <c r="B70">
        <f>INDEX('PSIP costs'!$B$57:$V$57, MATCH(B$46, 'PSIP costs'!$B$52:$V$52, 0))</f>
        <v>17.29</v>
      </c>
      <c r="C70">
        <f>INDEX('PSIP costs'!$B$57:$V$57, MATCH(C$46, 'PSIP costs'!$B$52:$V$52, 0))</f>
        <v>34.46</v>
      </c>
      <c r="D70">
        <f>INDEX('PSIP costs'!$B$57:$V$57, MATCH(D$46, 'PSIP costs'!$B$52:$V$52, 0))</f>
        <v>34.46</v>
      </c>
      <c r="E70">
        <f>INDEX('PSIP costs'!$B$57:$V$57, MATCH(E$46, 'PSIP costs'!$B$52:$V$52, 0))</f>
        <v>34.46</v>
      </c>
      <c r="F70">
        <f>INDEX('PSIP costs'!$B$57:$V$57, MATCH(F$46, 'PSIP costs'!$B$52:$V$52, 0))</f>
        <v>42</v>
      </c>
      <c r="G70">
        <f>INDEX('PSIP costs'!$B$57:$V$57, MATCH(G$46, 'PSIP costs'!$B$52:$V$52, 0))</f>
        <v>27.4</v>
      </c>
      <c r="H70">
        <f>INDEX('PSIP costs'!$B$57:$V$57, MATCH(H$46, 'PSIP costs'!$B$52:$V$52, 0))</f>
        <v>96.71</v>
      </c>
      <c r="I70">
        <f>INDEX('PSIP costs'!$B$57:$V$57, MATCH(I$46, 'PSIP costs'!$B$52:$V$52, 0))</f>
        <v>22.97</v>
      </c>
      <c r="J70">
        <f>INDEX('PSIP costs'!$B$57:$V$57, MATCH(J$46, 'PSIP costs'!$B$52:$V$52, 0))</f>
        <v>27.4</v>
      </c>
      <c r="K70">
        <f>INDEX('PSIP costs'!$B$57:$V$57, MATCH(K$46, 'PSIP costs'!$B$52:$V$52, 0))</f>
        <v>0</v>
      </c>
      <c r="L70">
        <f>INDEX('PSIP costs'!$B$57:$V$57, MATCH(L$46, 'PSIP costs'!$B$52:$V$52, 0))</f>
        <v>0</v>
      </c>
      <c r="M70">
        <f>INDEX('PSIP costs'!$B$57:$V$57, MATCH(M$46, 'PSIP costs'!$B$52:$V$52, 0))</f>
        <v>5.42</v>
      </c>
      <c r="N70">
        <f>INDEX('PSIP costs'!$B$57:$V$57, MATCH(N$46, 'PSIP costs'!$B$52:$V$52, 0))</f>
        <v>7.61</v>
      </c>
      <c r="O70">
        <f>INDEX('PSIP costs'!$B$57:$V$57, MATCH(O$46, 'PSIP costs'!$B$52:$V$52, 0))</f>
        <v>19.47</v>
      </c>
      <c r="P70">
        <f>INDEX('PSIP costs'!$B$57:$V$57, MATCH(P$46, 'PSIP costs'!$B$52:$V$52, 0))</f>
        <v>27.49</v>
      </c>
      <c r="Q70">
        <v>5.1481519154506046</v>
      </c>
      <c r="R70">
        <v>9.1822579341435908</v>
      </c>
      <c r="S70">
        <v>13.802868100052967</v>
      </c>
      <c r="T70">
        <v>5.998800155302022</v>
      </c>
      <c r="U70">
        <v>11.44121297815585</v>
      </c>
      <c r="V70">
        <v>17.102280701055726</v>
      </c>
      <c r="W70">
        <v>5.0240445366901572</v>
      </c>
      <c r="X70">
        <v>9.3414597236255545</v>
      </c>
      <c r="Y70">
        <v>21.475466633745775</v>
      </c>
      <c r="Z70">
        <v>29.738700000000001</v>
      </c>
      <c r="AA70">
        <v>36.320875000000001</v>
      </c>
      <c r="AB70">
        <v>43.56</v>
      </c>
      <c r="AC70">
        <v>37.299099760145268</v>
      </c>
      <c r="AD70">
        <v>46.623874700181581</v>
      </c>
      <c r="AE70">
        <v>87.404261335147439</v>
      </c>
      <c r="AF70">
        <v>10.007477150880604</v>
      </c>
      <c r="AG70">
        <v>17.979428499490407</v>
      </c>
      <c r="AH70">
        <v>31.946489749524304</v>
      </c>
      <c r="AI70">
        <v>10.007477150880604</v>
      </c>
      <c r="AJ70">
        <v>17.979428499490407</v>
      </c>
      <c r="AK70">
        <v>31.946489749524304</v>
      </c>
      <c r="AL70">
        <v>10.007477150880604</v>
      </c>
      <c r="AM70">
        <v>17.979428499490407</v>
      </c>
      <c r="AN70">
        <v>31.946489749524304</v>
      </c>
    </row>
    <row r="71" spans="1:40">
      <c r="A71">
        <f>A33</f>
        <v>2040</v>
      </c>
      <c r="B71">
        <f>INDEX('PSIP costs'!$B$57:$V$57, MATCH(B$46, 'PSIP costs'!$B$52:$V$52, 0))</f>
        <v>17.29</v>
      </c>
      <c r="C71">
        <f>INDEX('PSIP costs'!$B$57:$V$57, MATCH(C$46, 'PSIP costs'!$B$52:$V$52, 0))</f>
        <v>34.46</v>
      </c>
      <c r="D71">
        <f>INDEX('PSIP costs'!$B$57:$V$57, MATCH(D$46, 'PSIP costs'!$B$52:$V$52, 0))</f>
        <v>34.46</v>
      </c>
      <c r="E71">
        <f>INDEX('PSIP costs'!$B$57:$V$57, MATCH(E$46, 'PSIP costs'!$B$52:$V$52, 0))</f>
        <v>34.46</v>
      </c>
      <c r="F71">
        <f>INDEX('PSIP costs'!$B$57:$V$57, MATCH(F$46, 'PSIP costs'!$B$52:$V$52, 0))</f>
        <v>42</v>
      </c>
      <c r="G71">
        <f>INDEX('PSIP costs'!$B$57:$V$57, MATCH(G$46, 'PSIP costs'!$B$52:$V$52, 0))</f>
        <v>27.4</v>
      </c>
      <c r="H71">
        <f>INDEX('PSIP costs'!$B$57:$V$57, MATCH(H$46, 'PSIP costs'!$B$52:$V$52, 0))</f>
        <v>96.71</v>
      </c>
      <c r="I71">
        <f>INDEX('PSIP costs'!$B$57:$V$57, MATCH(I$46, 'PSIP costs'!$B$52:$V$52, 0))</f>
        <v>22.97</v>
      </c>
      <c r="J71">
        <f>INDEX('PSIP costs'!$B$57:$V$57, MATCH(J$46, 'PSIP costs'!$B$52:$V$52, 0))</f>
        <v>27.4</v>
      </c>
      <c r="K71">
        <f>INDEX('PSIP costs'!$B$57:$V$57, MATCH(K$46, 'PSIP costs'!$B$52:$V$52, 0))</f>
        <v>0</v>
      </c>
      <c r="L71">
        <f>INDEX('PSIP costs'!$B$57:$V$57, MATCH(L$46, 'PSIP costs'!$B$52:$V$52, 0))</f>
        <v>0</v>
      </c>
      <c r="M71">
        <f>INDEX('PSIP costs'!$B$57:$V$57, MATCH(M$46, 'PSIP costs'!$B$52:$V$52, 0))</f>
        <v>5.42</v>
      </c>
      <c r="N71">
        <f>INDEX('PSIP costs'!$B$57:$V$57, MATCH(N$46, 'PSIP costs'!$B$52:$V$52, 0))</f>
        <v>7.61</v>
      </c>
      <c r="O71">
        <f>INDEX('PSIP costs'!$B$57:$V$57, MATCH(O$46, 'PSIP costs'!$B$52:$V$52, 0))</f>
        <v>19.47</v>
      </c>
      <c r="P71">
        <f>INDEX('PSIP costs'!$B$57:$V$57, MATCH(P$46, 'PSIP costs'!$B$52:$V$52, 0))</f>
        <v>27.49</v>
      </c>
      <c r="Q71">
        <v>5.0030943822560774</v>
      </c>
      <c r="R71">
        <v>9.0691754823817643</v>
      </c>
      <c r="S71">
        <v>13.802868100052967</v>
      </c>
      <c r="T71">
        <v>5.8105687350468216</v>
      </c>
      <c r="U71">
        <v>11.323569975728729</v>
      </c>
      <c r="V71">
        <v>17.102280701055726</v>
      </c>
      <c r="W71">
        <v>4.8682878307268833</v>
      </c>
      <c r="X71">
        <v>9.1274049050814767</v>
      </c>
      <c r="Y71">
        <v>21.475466633745775</v>
      </c>
      <c r="Z71">
        <v>29.223000000000003</v>
      </c>
      <c r="AA71">
        <v>36.028750000000002</v>
      </c>
      <c r="AB71">
        <v>43.56</v>
      </c>
      <c r="AC71">
        <v>36.248722248068781</v>
      </c>
      <c r="AD71">
        <v>45.31090281008597</v>
      </c>
      <c r="AE71">
        <v>87.404261335147439</v>
      </c>
      <c r="AF71">
        <v>9.7698325747383183</v>
      </c>
      <c r="AG71">
        <v>17.726197112173637</v>
      </c>
      <c r="AH71">
        <v>31.845514444891684</v>
      </c>
      <c r="AI71">
        <v>9.7698325747383183</v>
      </c>
      <c r="AJ71">
        <v>17.726197112173637</v>
      </c>
      <c r="AK71">
        <v>31.845514444891684</v>
      </c>
      <c r="AL71">
        <v>9.7698325747383183</v>
      </c>
      <c r="AM71">
        <v>17.726197112173637</v>
      </c>
      <c r="AN71">
        <v>31.845514444891684</v>
      </c>
    </row>
    <row r="72" spans="1:40">
      <c r="A72">
        <f>A34</f>
        <v>2041</v>
      </c>
      <c r="B72">
        <f>INDEX('PSIP costs'!$B$57:$V$57, MATCH(B$46, 'PSIP costs'!$B$52:$V$52, 0))</f>
        <v>17.29</v>
      </c>
      <c r="C72">
        <f>INDEX('PSIP costs'!$B$57:$V$57, MATCH(C$46, 'PSIP costs'!$B$52:$V$52, 0))</f>
        <v>34.46</v>
      </c>
      <c r="D72">
        <f>INDEX('PSIP costs'!$B$57:$V$57, MATCH(D$46, 'PSIP costs'!$B$52:$V$52, 0))</f>
        <v>34.46</v>
      </c>
      <c r="E72">
        <f>INDEX('PSIP costs'!$B$57:$V$57, MATCH(E$46, 'PSIP costs'!$B$52:$V$52, 0))</f>
        <v>34.46</v>
      </c>
      <c r="F72">
        <f>INDEX('PSIP costs'!$B$57:$V$57, MATCH(F$46, 'PSIP costs'!$B$52:$V$52, 0))</f>
        <v>42</v>
      </c>
      <c r="G72">
        <f>INDEX('PSIP costs'!$B$57:$V$57, MATCH(G$46, 'PSIP costs'!$B$52:$V$52, 0))</f>
        <v>27.4</v>
      </c>
      <c r="H72">
        <f>INDEX('PSIP costs'!$B$57:$V$57, MATCH(H$46, 'PSIP costs'!$B$52:$V$52, 0))</f>
        <v>96.71</v>
      </c>
      <c r="I72">
        <f>INDEX('PSIP costs'!$B$57:$V$57, MATCH(I$46, 'PSIP costs'!$B$52:$V$52, 0))</f>
        <v>22.97</v>
      </c>
      <c r="J72">
        <f>INDEX('PSIP costs'!$B$57:$V$57, MATCH(J$46, 'PSIP costs'!$B$52:$V$52, 0))</f>
        <v>27.4</v>
      </c>
      <c r="K72">
        <f>INDEX('PSIP costs'!$B$57:$V$57, MATCH(K$46, 'PSIP costs'!$B$52:$V$52, 0))</f>
        <v>0</v>
      </c>
      <c r="L72">
        <f>INDEX('PSIP costs'!$B$57:$V$57, MATCH(L$46, 'PSIP costs'!$B$52:$V$52, 0))</f>
        <v>0</v>
      </c>
      <c r="M72">
        <f>INDEX('PSIP costs'!$B$57:$V$57, MATCH(M$46, 'PSIP costs'!$B$52:$V$52, 0))</f>
        <v>5.42</v>
      </c>
      <c r="N72">
        <f>INDEX('PSIP costs'!$B$57:$V$57, MATCH(N$46, 'PSIP costs'!$B$52:$V$52, 0))</f>
        <v>7.61</v>
      </c>
      <c r="O72">
        <f>INDEX('PSIP costs'!$B$57:$V$57, MATCH(O$46, 'PSIP costs'!$B$52:$V$52, 0))</f>
        <v>19.47</v>
      </c>
      <c r="P72">
        <f>INDEX('PSIP costs'!$B$57:$V$57, MATCH(P$46, 'PSIP costs'!$B$52:$V$52, 0))</f>
        <v>27.49</v>
      </c>
      <c r="Q72">
        <v>4.9151091571033341</v>
      </c>
      <c r="R72">
        <v>8.9711303420316906</v>
      </c>
      <c r="S72">
        <v>13.802868100052967</v>
      </c>
      <c r="T72">
        <v>5.7595118615421388</v>
      </c>
      <c r="U72">
        <v>11.191212978155855</v>
      </c>
      <c r="V72">
        <v>17.102280701055726</v>
      </c>
      <c r="W72">
        <v>4.7937883145145452</v>
      </c>
      <c r="X72">
        <v>9.0355500511383013</v>
      </c>
      <c r="Y72">
        <v>21.475466633745775</v>
      </c>
      <c r="Z72">
        <v>28.707299999999996</v>
      </c>
      <c r="AA72">
        <v>35.736625000000004</v>
      </c>
      <c r="AB72">
        <v>43.56</v>
      </c>
      <c r="AC72">
        <v>35.227924348502277</v>
      </c>
      <c r="AD72">
        <v>44.034905435627842</v>
      </c>
      <c r="AE72">
        <v>87.404261335147439</v>
      </c>
      <c r="AF72">
        <v>9.5321879985960347</v>
      </c>
      <c r="AG72">
        <v>17.472965724856873</v>
      </c>
      <c r="AH72">
        <v>31.744539140259079</v>
      </c>
      <c r="AI72">
        <v>9.5321879985960347</v>
      </c>
      <c r="AJ72">
        <v>17.472965724856873</v>
      </c>
      <c r="AK72">
        <v>31.744539140259079</v>
      </c>
      <c r="AL72">
        <v>9.5321879985960347</v>
      </c>
      <c r="AM72">
        <v>17.472965724856873</v>
      </c>
      <c r="AN72">
        <v>31.744539140259079</v>
      </c>
    </row>
    <row r="73" spans="1:40">
      <c r="A73">
        <f>A35</f>
        <v>2042</v>
      </c>
      <c r="B73">
        <f>INDEX('PSIP costs'!$B$57:$V$57, MATCH(B$46, 'PSIP costs'!$B$52:$V$52, 0))</f>
        <v>17.29</v>
      </c>
      <c r="C73">
        <f>INDEX('PSIP costs'!$B$57:$V$57, MATCH(C$46, 'PSIP costs'!$B$52:$V$52, 0))</f>
        <v>34.46</v>
      </c>
      <c r="D73">
        <f>INDEX('PSIP costs'!$B$57:$V$57, MATCH(D$46, 'PSIP costs'!$B$52:$V$52, 0))</f>
        <v>34.46</v>
      </c>
      <c r="E73">
        <f>INDEX('PSIP costs'!$B$57:$V$57, MATCH(E$46, 'PSIP costs'!$B$52:$V$52, 0))</f>
        <v>34.46</v>
      </c>
      <c r="F73">
        <f>INDEX('PSIP costs'!$B$57:$V$57, MATCH(F$46, 'PSIP costs'!$B$52:$V$52, 0))</f>
        <v>42</v>
      </c>
      <c r="G73">
        <f>INDEX('PSIP costs'!$B$57:$V$57, MATCH(G$46, 'PSIP costs'!$B$52:$V$52, 0))</f>
        <v>27.4</v>
      </c>
      <c r="H73">
        <f>INDEX('PSIP costs'!$B$57:$V$57, MATCH(H$46, 'PSIP costs'!$B$52:$V$52, 0))</f>
        <v>96.71</v>
      </c>
      <c r="I73">
        <f>INDEX('PSIP costs'!$B$57:$V$57, MATCH(I$46, 'PSIP costs'!$B$52:$V$52, 0))</f>
        <v>22.97</v>
      </c>
      <c r="J73">
        <f>INDEX('PSIP costs'!$B$57:$V$57, MATCH(J$46, 'PSIP costs'!$B$52:$V$52, 0))</f>
        <v>27.4</v>
      </c>
      <c r="K73">
        <f>INDEX('PSIP costs'!$B$57:$V$57, MATCH(K$46, 'PSIP costs'!$B$52:$V$52, 0))</f>
        <v>0</v>
      </c>
      <c r="L73">
        <f>INDEX('PSIP costs'!$B$57:$V$57, MATCH(L$46, 'PSIP costs'!$B$52:$V$52, 0))</f>
        <v>0</v>
      </c>
      <c r="M73">
        <f>INDEX('PSIP costs'!$B$57:$V$57, MATCH(M$46, 'PSIP costs'!$B$52:$V$52, 0))</f>
        <v>5.42</v>
      </c>
      <c r="N73">
        <f>INDEX('PSIP costs'!$B$57:$V$57, MATCH(N$46, 'PSIP costs'!$B$52:$V$52, 0))</f>
        <v>7.61</v>
      </c>
      <c r="O73">
        <f>INDEX('PSIP costs'!$B$57:$V$57, MATCH(O$46, 'PSIP costs'!$B$52:$V$52, 0))</f>
        <v>19.47</v>
      </c>
      <c r="P73">
        <f>INDEX('PSIP costs'!$B$57:$V$57, MATCH(P$46, 'PSIP costs'!$B$52:$V$52, 0))</f>
        <v>27.49</v>
      </c>
      <c r="Q73">
        <v>4.8271239319505908</v>
      </c>
      <c r="R73">
        <v>8.8730852016816169</v>
      </c>
      <c r="S73">
        <v>13.802868100052967</v>
      </c>
      <c r="T73">
        <v>5.7084549880374578</v>
      </c>
      <c r="U73">
        <v>11.058855980582983</v>
      </c>
      <c r="V73">
        <v>17.102280701055726</v>
      </c>
      <c r="W73">
        <v>4.7192887983022072</v>
      </c>
      <c r="X73">
        <v>8.943695197195126</v>
      </c>
      <c r="Y73">
        <v>21.475466633745775</v>
      </c>
      <c r="Z73">
        <v>28.191600000000001</v>
      </c>
      <c r="AA73">
        <v>35.444500000000005</v>
      </c>
      <c r="AB73">
        <v>43.56</v>
      </c>
      <c r="AC73">
        <v>34.235873071909907</v>
      </c>
      <c r="AD73">
        <v>42.794841339887384</v>
      </c>
      <c r="AE73">
        <v>87.404261335147439</v>
      </c>
      <c r="AF73">
        <v>9.2945434224537511</v>
      </c>
      <c r="AG73">
        <v>17.219734337540107</v>
      </c>
      <c r="AH73">
        <v>31.643563835626466</v>
      </c>
      <c r="AI73">
        <v>9.2945434224537511</v>
      </c>
      <c r="AJ73">
        <v>17.219734337540107</v>
      </c>
      <c r="AK73">
        <v>31.643563835626466</v>
      </c>
      <c r="AL73">
        <v>9.2945434224537511</v>
      </c>
      <c r="AM73">
        <v>17.219734337540107</v>
      </c>
      <c r="AN73">
        <v>31.643563835626466</v>
      </c>
    </row>
    <row r="74" spans="1:40">
      <c r="A74">
        <f>A36</f>
        <v>2043</v>
      </c>
      <c r="B74">
        <f>INDEX('PSIP costs'!$B$57:$V$57, MATCH(B$46, 'PSIP costs'!$B$52:$V$52, 0))</f>
        <v>17.29</v>
      </c>
      <c r="C74">
        <f>INDEX('PSIP costs'!$B$57:$V$57, MATCH(C$46, 'PSIP costs'!$B$52:$V$52, 0))</f>
        <v>34.46</v>
      </c>
      <c r="D74">
        <f>INDEX('PSIP costs'!$B$57:$V$57, MATCH(D$46, 'PSIP costs'!$B$52:$V$52, 0))</f>
        <v>34.46</v>
      </c>
      <c r="E74">
        <f>INDEX('PSIP costs'!$B$57:$V$57, MATCH(E$46, 'PSIP costs'!$B$52:$V$52, 0))</f>
        <v>34.46</v>
      </c>
      <c r="F74">
        <f>INDEX('PSIP costs'!$B$57:$V$57, MATCH(F$46, 'PSIP costs'!$B$52:$V$52, 0))</f>
        <v>42</v>
      </c>
      <c r="G74">
        <f>INDEX('PSIP costs'!$B$57:$V$57, MATCH(G$46, 'PSIP costs'!$B$52:$V$52, 0))</f>
        <v>27.4</v>
      </c>
      <c r="H74">
        <f>INDEX('PSIP costs'!$B$57:$V$57, MATCH(H$46, 'PSIP costs'!$B$52:$V$52, 0))</f>
        <v>96.71</v>
      </c>
      <c r="I74">
        <f>INDEX('PSIP costs'!$B$57:$V$57, MATCH(I$46, 'PSIP costs'!$B$52:$V$52, 0))</f>
        <v>22.97</v>
      </c>
      <c r="J74">
        <f>INDEX('PSIP costs'!$B$57:$V$57, MATCH(J$46, 'PSIP costs'!$B$52:$V$52, 0))</f>
        <v>27.4</v>
      </c>
      <c r="K74">
        <f>INDEX('PSIP costs'!$B$57:$V$57, MATCH(K$46, 'PSIP costs'!$B$52:$V$52, 0))</f>
        <v>0</v>
      </c>
      <c r="L74">
        <f>INDEX('PSIP costs'!$B$57:$V$57, MATCH(L$46, 'PSIP costs'!$B$52:$V$52, 0))</f>
        <v>0</v>
      </c>
      <c r="M74">
        <f>INDEX('PSIP costs'!$B$57:$V$57, MATCH(M$46, 'PSIP costs'!$B$52:$V$52, 0))</f>
        <v>5.42</v>
      </c>
      <c r="N74">
        <f>INDEX('PSIP costs'!$B$57:$V$57, MATCH(N$46, 'PSIP costs'!$B$52:$V$52, 0))</f>
        <v>7.61</v>
      </c>
      <c r="O74">
        <f>INDEX('PSIP costs'!$B$57:$V$57, MATCH(O$46, 'PSIP costs'!$B$52:$V$52, 0))</f>
        <v>19.47</v>
      </c>
      <c r="P74">
        <f>INDEX('PSIP costs'!$B$57:$V$57, MATCH(P$46, 'PSIP costs'!$B$52:$V$52, 0))</f>
        <v>27.49</v>
      </c>
      <c r="Q74">
        <v>4.7391387067978474</v>
      </c>
      <c r="R74">
        <v>8.7750400613315414</v>
      </c>
      <c r="S74">
        <v>13.802868100052967</v>
      </c>
      <c r="T74">
        <v>5.657398114532775</v>
      </c>
      <c r="U74">
        <v>10.926498983010109</v>
      </c>
      <c r="V74">
        <v>17.102280701055726</v>
      </c>
      <c r="W74">
        <v>4.6447892820898691</v>
      </c>
      <c r="X74">
        <v>8.8518403432519506</v>
      </c>
      <c r="Y74">
        <v>21.475466633745775</v>
      </c>
      <c r="Z74">
        <v>27.675900000000002</v>
      </c>
      <c r="AA74">
        <v>35.152375000000006</v>
      </c>
      <c r="AB74">
        <v>43.56</v>
      </c>
      <c r="AC74">
        <v>33.271758886519741</v>
      </c>
      <c r="AD74">
        <v>41.589698608149675</v>
      </c>
      <c r="AE74">
        <v>87.404261335147439</v>
      </c>
      <c r="AF74">
        <v>9.0568988463114675</v>
      </c>
      <c r="AG74">
        <v>16.96650295022334</v>
      </c>
      <c r="AH74">
        <v>31.542588530993854</v>
      </c>
      <c r="AI74">
        <v>9.0568988463114675</v>
      </c>
      <c r="AJ74">
        <v>16.96650295022334</v>
      </c>
      <c r="AK74">
        <v>31.542588530993854</v>
      </c>
      <c r="AL74">
        <v>9.0568988463114675</v>
      </c>
      <c r="AM74">
        <v>16.96650295022334</v>
      </c>
      <c r="AN74">
        <v>31.542588530993854</v>
      </c>
    </row>
    <row r="75" spans="1:40">
      <c r="A75">
        <f>A37</f>
        <v>2044</v>
      </c>
      <c r="B75">
        <f>INDEX('PSIP costs'!$B$57:$V$57, MATCH(B$46, 'PSIP costs'!$B$52:$V$52, 0))</f>
        <v>17.29</v>
      </c>
      <c r="C75">
        <f>INDEX('PSIP costs'!$B$57:$V$57, MATCH(C$46, 'PSIP costs'!$B$52:$V$52, 0))</f>
        <v>34.46</v>
      </c>
      <c r="D75">
        <f>INDEX('PSIP costs'!$B$57:$V$57, MATCH(D$46, 'PSIP costs'!$B$52:$V$52, 0))</f>
        <v>34.46</v>
      </c>
      <c r="E75">
        <f>INDEX('PSIP costs'!$B$57:$V$57, MATCH(E$46, 'PSIP costs'!$B$52:$V$52, 0))</f>
        <v>34.46</v>
      </c>
      <c r="F75">
        <f>INDEX('PSIP costs'!$B$57:$V$57, MATCH(F$46, 'PSIP costs'!$B$52:$V$52, 0))</f>
        <v>42</v>
      </c>
      <c r="G75">
        <f>INDEX('PSIP costs'!$B$57:$V$57, MATCH(G$46, 'PSIP costs'!$B$52:$V$52, 0))</f>
        <v>27.4</v>
      </c>
      <c r="H75">
        <f>INDEX('PSIP costs'!$B$57:$V$57, MATCH(H$46, 'PSIP costs'!$B$52:$V$52, 0))</f>
        <v>96.71</v>
      </c>
      <c r="I75">
        <f>INDEX('PSIP costs'!$B$57:$V$57, MATCH(I$46, 'PSIP costs'!$B$52:$V$52, 0))</f>
        <v>22.97</v>
      </c>
      <c r="J75">
        <f>INDEX('PSIP costs'!$B$57:$V$57, MATCH(J$46, 'PSIP costs'!$B$52:$V$52, 0))</f>
        <v>27.4</v>
      </c>
      <c r="K75">
        <f>INDEX('PSIP costs'!$B$57:$V$57, MATCH(K$46, 'PSIP costs'!$B$52:$V$52, 0))</f>
        <v>0</v>
      </c>
      <c r="L75">
        <f>INDEX('PSIP costs'!$B$57:$V$57, MATCH(L$46, 'PSIP costs'!$B$52:$V$52, 0))</f>
        <v>0</v>
      </c>
      <c r="M75">
        <f>INDEX('PSIP costs'!$B$57:$V$57, MATCH(M$46, 'PSIP costs'!$B$52:$V$52, 0))</f>
        <v>5.42</v>
      </c>
      <c r="N75">
        <f>INDEX('PSIP costs'!$B$57:$V$57, MATCH(N$46, 'PSIP costs'!$B$52:$V$52, 0))</f>
        <v>7.61</v>
      </c>
      <c r="O75">
        <f>INDEX('PSIP costs'!$B$57:$V$57, MATCH(O$46, 'PSIP costs'!$B$52:$V$52, 0))</f>
        <v>19.47</v>
      </c>
      <c r="P75">
        <f>INDEX('PSIP costs'!$B$57:$V$57, MATCH(P$46, 'PSIP costs'!$B$52:$V$52, 0))</f>
        <v>27.49</v>
      </c>
      <c r="Q75">
        <v>4.6511534816451041</v>
      </c>
      <c r="R75">
        <v>8.6769949209814694</v>
      </c>
      <c r="S75">
        <v>13.802868100052967</v>
      </c>
      <c r="T75">
        <v>5.6063412410280922</v>
      </c>
      <c r="U75">
        <v>10.794141985437236</v>
      </c>
      <c r="V75">
        <v>17.102280701055726</v>
      </c>
      <c r="W75">
        <v>4.570289765877531</v>
      </c>
      <c r="X75">
        <v>8.7599854893087752</v>
      </c>
      <c r="Y75">
        <v>21.475466633745775</v>
      </c>
      <c r="Z75">
        <v>27.160199999999996</v>
      </c>
      <c r="AA75">
        <v>34.860250000000001</v>
      </c>
      <c r="AB75">
        <v>43.56</v>
      </c>
      <c r="AC75">
        <v>32.334795057731206</v>
      </c>
      <c r="AD75">
        <v>40.41849382216401</v>
      </c>
      <c r="AE75">
        <v>87.404261335147439</v>
      </c>
      <c r="AF75">
        <v>8.8192542701691821</v>
      </c>
      <c r="AG75">
        <v>16.713271562906574</v>
      </c>
      <c r="AH75">
        <v>31.441613226361245</v>
      </c>
      <c r="AI75">
        <v>8.8192542701691821</v>
      </c>
      <c r="AJ75">
        <v>16.713271562906574</v>
      </c>
      <c r="AK75">
        <v>31.441613226361245</v>
      </c>
      <c r="AL75">
        <v>8.8192542701691821</v>
      </c>
      <c r="AM75">
        <v>16.713271562906574</v>
      </c>
      <c r="AN75">
        <v>31.441613226361245</v>
      </c>
    </row>
    <row r="76" spans="1:40">
      <c r="A76">
        <f>A38</f>
        <v>2045</v>
      </c>
      <c r="B76">
        <f>INDEX('PSIP costs'!$B$57:$V$57, MATCH(B$46, 'PSIP costs'!$B$52:$V$52, 0))</f>
        <v>17.29</v>
      </c>
      <c r="C76">
        <f>INDEX('PSIP costs'!$B$57:$V$57, MATCH(C$46, 'PSIP costs'!$B$52:$V$52, 0))</f>
        <v>34.46</v>
      </c>
      <c r="D76">
        <f>INDEX('PSIP costs'!$B$57:$V$57, MATCH(D$46, 'PSIP costs'!$B$52:$V$52, 0))</f>
        <v>34.46</v>
      </c>
      <c r="E76">
        <f>INDEX('PSIP costs'!$B$57:$V$57, MATCH(E$46, 'PSIP costs'!$B$52:$V$52, 0))</f>
        <v>34.46</v>
      </c>
      <c r="F76">
        <f>INDEX('PSIP costs'!$B$57:$V$57, MATCH(F$46, 'PSIP costs'!$B$52:$V$52, 0))</f>
        <v>42</v>
      </c>
      <c r="G76">
        <f>INDEX('PSIP costs'!$B$57:$V$57, MATCH(G$46, 'PSIP costs'!$B$52:$V$52, 0))</f>
        <v>27.4</v>
      </c>
      <c r="H76">
        <f>INDEX('PSIP costs'!$B$57:$V$57, MATCH(H$46, 'PSIP costs'!$B$52:$V$52, 0))</f>
        <v>96.71</v>
      </c>
      <c r="I76">
        <f>INDEX('PSIP costs'!$B$57:$V$57, MATCH(I$46, 'PSIP costs'!$B$52:$V$52, 0))</f>
        <v>22.97</v>
      </c>
      <c r="J76">
        <f>INDEX('PSIP costs'!$B$57:$V$57, MATCH(J$46, 'PSIP costs'!$B$52:$V$52, 0))</f>
        <v>27.4</v>
      </c>
      <c r="K76">
        <f>INDEX('PSIP costs'!$B$57:$V$57, MATCH(K$46, 'PSIP costs'!$B$52:$V$52, 0))</f>
        <v>0</v>
      </c>
      <c r="L76">
        <f>INDEX('PSIP costs'!$B$57:$V$57, MATCH(L$46, 'PSIP costs'!$B$52:$V$52, 0))</f>
        <v>0</v>
      </c>
      <c r="M76">
        <f>INDEX('PSIP costs'!$B$57:$V$57, MATCH(M$46, 'PSIP costs'!$B$52:$V$52, 0))</f>
        <v>5.42</v>
      </c>
      <c r="N76">
        <f>INDEX('PSIP costs'!$B$57:$V$57, MATCH(N$46, 'PSIP costs'!$B$52:$V$52, 0))</f>
        <v>7.61</v>
      </c>
      <c r="O76">
        <f>INDEX('PSIP costs'!$B$57:$V$57, MATCH(O$46, 'PSIP costs'!$B$52:$V$52, 0))</f>
        <v>19.47</v>
      </c>
      <c r="P76">
        <f>INDEX('PSIP costs'!$B$57:$V$57, MATCH(P$46, 'PSIP costs'!$B$52:$V$52, 0))</f>
        <v>27.49</v>
      </c>
      <c r="Q76">
        <v>4.5631682564923626</v>
      </c>
      <c r="R76">
        <v>8.5789497806313957</v>
      </c>
      <c r="S76">
        <v>13.802868100052967</v>
      </c>
      <c r="T76">
        <v>5.3573505623347319</v>
      </c>
      <c r="U76">
        <v>10.661784987864362</v>
      </c>
      <c r="V76">
        <v>17.102280701055726</v>
      </c>
      <c r="W76">
        <v>4.4957902496651938</v>
      </c>
      <c r="X76">
        <v>8.6681306353655962</v>
      </c>
      <c r="Y76">
        <v>21.475466633745775</v>
      </c>
      <c r="Z76">
        <v>26.644500000000001</v>
      </c>
      <c r="AA76">
        <v>34.568124999999995</v>
      </c>
      <c r="AB76">
        <v>43.56</v>
      </c>
      <c r="AC76">
        <v>31.424217006125435</v>
      </c>
      <c r="AD76">
        <v>39.280271257656793</v>
      </c>
      <c r="AE76">
        <v>87.404261335147439</v>
      </c>
      <c r="AF76">
        <v>8.5816096940268984</v>
      </c>
      <c r="AG76">
        <v>16.460040175589807</v>
      </c>
      <c r="AH76">
        <v>31.340637921728632</v>
      </c>
      <c r="AI76">
        <v>8.5816096940268984</v>
      </c>
      <c r="AJ76">
        <v>16.460040175589807</v>
      </c>
      <c r="AK76">
        <v>31.340637921728632</v>
      </c>
      <c r="AL76">
        <v>8.5816096940268984</v>
      </c>
      <c r="AM76">
        <v>16.460040175589807</v>
      </c>
      <c r="AN76">
        <v>31.340637921728632</v>
      </c>
    </row>
    <row r="77" spans="1:40">
      <c r="A77">
        <f>A39</f>
        <v>2046</v>
      </c>
      <c r="B77">
        <f>INDEX('PSIP costs'!$B$57:$V$57, MATCH(B$46, 'PSIP costs'!$B$52:$V$52, 0))</f>
        <v>17.29</v>
      </c>
      <c r="C77">
        <f>INDEX('PSIP costs'!$B$57:$V$57, MATCH(C$46, 'PSIP costs'!$B$52:$V$52, 0))</f>
        <v>34.46</v>
      </c>
      <c r="D77">
        <f>INDEX('PSIP costs'!$B$57:$V$57, MATCH(D$46, 'PSIP costs'!$B$52:$V$52, 0))</f>
        <v>34.46</v>
      </c>
      <c r="E77">
        <f>INDEX('PSIP costs'!$B$57:$V$57, MATCH(E$46, 'PSIP costs'!$B$52:$V$52, 0))</f>
        <v>34.46</v>
      </c>
      <c r="F77">
        <f>INDEX('PSIP costs'!$B$57:$V$57, MATCH(F$46, 'PSIP costs'!$B$52:$V$52, 0))</f>
        <v>42</v>
      </c>
      <c r="G77">
        <f>INDEX('PSIP costs'!$B$57:$V$57, MATCH(G$46, 'PSIP costs'!$B$52:$V$52, 0))</f>
        <v>27.4</v>
      </c>
      <c r="H77">
        <f>INDEX('PSIP costs'!$B$57:$V$57, MATCH(H$46, 'PSIP costs'!$B$52:$V$52, 0))</f>
        <v>96.71</v>
      </c>
      <c r="I77">
        <f>INDEX('PSIP costs'!$B$57:$V$57, MATCH(I$46, 'PSIP costs'!$B$52:$V$52, 0))</f>
        <v>22.97</v>
      </c>
      <c r="J77">
        <f>INDEX('PSIP costs'!$B$57:$V$57, MATCH(J$46, 'PSIP costs'!$B$52:$V$52, 0))</f>
        <v>27.4</v>
      </c>
      <c r="K77">
        <f>INDEX('PSIP costs'!$B$57:$V$57, MATCH(K$46, 'PSIP costs'!$B$52:$V$52, 0))</f>
        <v>0</v>
      </c>
      <c r="L77">
        <f>INDEX('PSIP costs'!$B$57:$V$57, MATCH(L$46, 'PSIP costs'!$B$52:$V$52, 0))</f>
        <v>0</v>
      </c>
      <c r="M77">
        <f>INDEX('PSIP costs'!$B$57:$V$57, MATCH(M$46, 'PSIP costs'!$B$52:$V$52, 0))</f>
        <v>5.42</v>
      </c>
      <c r="N77">
        <f>INDEX('PSIP costs'!$B$57:$V$57, MATCH(N$46, 'PSIP costs'!$B$52:$V$52, 0))</f>
        <v>7.61</v>
      </c>
      <c r="O77">
        <f>INDEX('PSIP costs'!$B$57:$V$57, MATCH(O$46, 'PSIP costs'!$B$52:$V$52, 0))</f>
        <v>19.47</v>
      </c>
      <c r="P77">
        <f>INDEX('PSIP costs'!$B$57:$V$57, MATCH(P$46, 'PSIP costs'!$B$52:$V$52, 0))</f>
        <v>27.49</v>
      </c>
      <c r="Q77">
        <v>4.493292887339555</v>
      </c>
      <c r="R77">
        <v>8.480904640281322</v>
      </c>
      <c r="S77">
        <v>13.802868100052967</v>
      </c>
      <c r="T77">
        <v>5.3458804498677859</v>
      </c>
      <c r="U77">
        <v>10.529427990291488</v>
      </c>
      <c r="V77">
        <v>17.102280701055726</v>
      </c>
      <c r="W77">
        <v>4.4766321997321548</v>
      </c>
      <c r="X77">
        <v>8.6465045082924767</v>
      </c>
      <c r="Y77">
        <v>21.475466633745775</v>
      </c>
      <c r="Z77">
        <v>26.128800000000002</v>
      </c>
      <c r="AA77">
        <v>34.275999999999996</v>
      </c>
      <c r="AB77">
        <v>43.56</v>
      </c>
      <c r="AC77">
        <v>30.539281683554613</v>
      </c>
      <c r="AD77">
        <v>38.174102104443264</v>
      </c>
      <c r="AE77">
        <v>87.404261335147439</v>
      </c>
      <c r="AF77">
        <v>8.3439651178846166</v>
      </c>
      <c r="AG77">
        <v>16.206808788273044</v>
      </c>
      <c r="AH77">
        <v>31.23966261709602</v>
      </c>
      <c r="AI77">
        <v>8.3439651178846166</v>
      </c>
      <c r="AJ77">
        <v>16.206808788273044</v>
      </c>
      <c r="AK77">
        <v>31.23966261709602</v>
      </c>
      <c r="AL77">
        <v>8.3439651178846166</v>
      </c>
      <c r="AM77">
        <v>16.206808788273044</v>
      </c>
      <c r="AN77">
        <v>31.23966261709602</v>
      </c>
    </row>
    <row r="78" spans="1:40">
      <c r="A78">
        <f>A40</f>
        <v>2047</v>
      </c>
      <c r="B78">
        <f>INDEX('PSIP costs'!$B$57:$V$57, MATCH(B$46, 'PSIP costs'!$B$52:$V$52, 0))</f>
        <v>17.29</v>
      </c>
      <c r="C78">
        <f>INDEX('PSIP costs'!$B$57:$V$57, MATCH(C$46, 'PSIP costs'!$B$52:$V$52, 0))</f>
        <v>34.46</v>
      </c>
      <c r="D78">
        <f>INDEX('PSIP costs'!$B$57:$V$57, MATCH(D$46, 'PSIP costs'!$B$52:$V$52, 0))</f>
        <v>34.46</v>
      </c>
      <c r="E78">
        <f>INDEX('PSIP costs'!$B$57:$V$57, MATCH(E$46, 'PSIP costs'!$B$52:$V$52, 0))</f>
        <v>34.46</v>
      </c>
      <c r="F78">
        <f>INDEX('PSIP costs'!$B$57:$V$57, MATCH(F$46, 'PSIP costs'!$B$52:$V$52, 0))</f>
        <v>42</v>
      </c>
      <c r="G78">
        <f>INDEX('PSIP costs'!$B$57:$V$57, MATCH(G$46, 'PSIP costs'!$B$52:$V$52, 0))</f>
        <v>27.4</v>
      </c>
      <c r="H78">
        <f>INDEX('PSIP costs'!$B$57:$V$57, MATCH(H$46, 'PSIP costs'!$B$52:$V$52, 0))</f>
        <v>96.71</v>
      </c>
      <c r="I78">
        <f>INDEX('PSIP costs'!$B$57:$V$57, MATCH(I$46, 'PSIP costs'!$B$52:$V$52, 0))</f>
        <v>22.97</v>
      </c>
      <c r="J78">
        <f>INDEX('PSIP costs'!$B$57:$V$57, MATCH(J$46, 'PSIP costs'!$B$52:$V$52, 0))</f>
        <v>27.4</v>
      </c>
      <c r="K78">
        <f>INDEX('PSIP costs'!$B$57:$V$57, MATCH(K$46, 'PSIP costs'!$B$52:$V$52, 0))</f>
        <v>0</v>
      </c>
      <c r="L78">
        <f>INDEX('PSIP costs'!$B$57:$V$57, MATCH(L$46, 'PSIP costs'!$B$52:$V$52, 0))</f>
        <v>0</v>
      </c>
      <c r="M78">
        <f>INDEX('PSIP costs'!$B$57:$V$57, MATCH(M$46, 'PSIP costs'!$B$52:$V$52, 0))</f>
        <v>5.42</v>
      </c>
      <c r="N78">
        <f>INDEX('PSIP costs'!$B$57:$V$57, MATCH(N$46, 'PSIP costs'!$B$52:$V$52, 0))</f>
        <v>7.61</v>
      </c>
      <c r="O78">
        <f>INDEX('PSIP costs'!$B$57:$V$57, MATCH(O$46, 'PSIP costs'!$B$52:$V$52, 0))</f>
        <v>19.47</v>
      </c>
      <c r="P78">
        <f>INDEX('PSIP costs'!$B$57:$V$57, MATCH(P$46, 'PSIP costs'!$B$52:$V$52, 0))</f>
        <v>27.49</v>
      </c>
      <c r="Q78">
        <v>4.4234175181867492</v>
      </c>
      <c r="R78">
        <v>8.3828594999312465</v>
      </c>
      <c r="S78">
        <v>13.802868100052967</v>
      </c>
      <c r="T78">
        <v>5.3344103374008407</v>
      </c>
      <c r="U78">
        <v>10.397070992718616</v>
      </c>
      <c r="V78">
        <v>17.102280701055726</v>
      </c>
      <c r="W78">
        <v>4.4574741497991166</v>
      </c>
      <c r="X78">
        <v>8.6248783812193572</v>
      </c>
      <c r="Y78">
        <v>21.475466633745775</v>
      </c>
      <c r="Z78">
        <v>25.613099999999996</v>
      </c>
      <c r="AA78">
        <v>33.983874999999998</v>
      </c>
      <c r="AB78">
        <v>43.56</v>
      </c>
      <c r="AC78">
        <v>29.6792669668013</v>
      </c>
      <c r="AD78">
        <v>37.099083708501624</v>
      </c>
      <c r="AE78">
        <v>87.404261335147439</v>
      </c>
      <c r="AF78">
        <v>8.106320541742333</v>
      </c>
      <c r="AG78">
        <v>15.953577400956277</v>
      </c>
      <c r="AH78">
        <v>31.138687312463414</v>
      </c>
      <c r="AI78">
        <v>8.106320541742333</v>
      </c>
      <c r="AJ78">
        <v>15.953577400956277</v>
      </c>
      <c r="AK78">
        <v>31.138687312463414</v>
      </c>
      <c r="AL78">
        <v>8.106320541742333</v>
      </c>
      <c r="AM78">
        <v>15.953577400956277</v>
      </c>
      <c r="AN78">
        <v>31.138687312463414</v>
      </c>
    </row>
    <row r="79" spans="1:40">
      <c r="A79">
        <f>A41</f>
        <v>2048</v>
      </c>
      <c r="B79">
        <f>INDEX('PSIP costs'!$B$57:$V$57, MATCH(B$46, 'PSIP costs'!$B$52:$V$52, 0))</f>
        <v>17.29</v>
      </c>
      <c r="C79">
        <f>INDEX('PSIP costs'!$B$57:$V$57, MATCH(C$46, 'PSIP costs'!$B$52:$V$52, 0))</f>
        <v>34.46</v>
      </c>
      <c r="D79">
        <f>INDEX('PSIP costs'!$B$57:$V$57, MATCH(D$46, 'PSIP costs'!$B$52:$V$52, 0))</f>
        <v>34.46</v>
      </c>
      <c r="E79">
        <f>INDEX('PSIP costs'!$B$57:$V$57, MATCH(E$46, 'PSIP costs'!$B$52:$V$52, 0))</f>
        <v>34.46</v>
      </c>
      <c r="F79">
        <f>INDEX('PSIP costs'!$B$57:$V$57, MATCH(F$46, 'PSIP costs'!$B$52:$V$52, 0))</f>
        <v>42</v>
      </c>
      <c r="G79">
        <f>INDEX('PSIP costs'!$B$57:$V$57, MATCH(G$46, 'PSIP costs'!$B$52:$V$52, 0))</f>
        <v>27.4</v>
      </c>
      <c r="H79">
        <f>INDEX('PSIP costs'!$B$57:$V$57, MATCH(H$46, 'PSIP costs'!$B$52:$V$52, 0))</f>
        <v>96.71</v>
      </c>
      <c r="I79">
        <f>INDEX('PSIP costs'!$B$57:$V$57, MATCH(I$46, 'PSIP costs'!$B$52:$V$52, 0))</f>
        <v>22.97</v>
      </c>
      <c r="J79">
        <f>INDEX('PSIP costs'!$B$57:$V$57, MATCH(J$46, 'PSIP costs'!$B$52:$V$52, 0))</f>
        <v>27.4</v>
      </c>
      <c r="K79">
        <f>INDEX('PSIP costs'!$B$57:$V$57, MATCH(K$46, 'PSIP costs'!$B$52:$V$52, 0))</f>
        <v>0</v>
      </c>
      <c r="L79">
        <f>INDEX('PSIP costs'!$B$57:$V$57, MATCH(L$46, 'PSIP costs'!$B$52:$V$52, 0))</f>
        <v>0</v>
      </c>
      <c r="M79">
        <f>INDEX('PSIP costs'!$B$57:$V$57, MATCH(M$46, 'PSIP costs'!$B$52:$V$52, 0))</f>
        <v>5.42</v>
      </c>
      <c r="N79">
        <f>INDEX('PSIP costs'!$B$57:$V$57, MATCH(N$46, 'PSIP costs'!$B$52:$V$52, 0))</f>
        <v>7.61</v>
      </c>
      <c r="O79">
        <f>INDEX('PSIP costs'!$B$57:$V$57, MATCH(O$46, 'PSIP costs'!$B$52:$V$52, 0))</f>
        <v>19.47</v>
      </c>
      <c r="P79">
        <f>INDEX('PSIP costs'!$B$57:$V$57, MATCH(P$46, 'PSIP costs'!$B$52:$V$52, 0))</f>
        <v>27.49</v>
      </c>
      <c r="Q79">
        <v>4.3535421490339425</v>
      </c>
      <c r="R79">
        <v>8.2848143595811727</v>
      </c>
      <c r="S79">
        <v>13.802868100052967</v>
      </c>
      <c r="T79">
        <v>5.3229402249338946</v>
      </c>
      <c r="U79">
        <v>10.264713995145742</v>
      </c>
      <c r="V79">
        <v>17.102280701055726</v>
      </c>
      <c r="W79">
        <v>4.4383160998660784</v>
      </c>
      <c r="X79">
        <v>8.6032522541462377</v>
      </c>
      <c r="Y79">
        <v>21.475466633745775</v>
      </c>
      <c r="Z79">
        <v>25.0974</v>
      </c>
      <c r="AA79">
        <v>33.691749999999999</v>
      </c>
      <c r="AB79">
        <v>43.56</v>
      </c>
      <c r="AC79">
        <v>28.843471068312812</v>
      </c>
      <c r="AD79">
        <v>36.054338835391015</v>
      </c>
      <c r="AE79">
        <v>87.404261335147439</v>
      </c>
      <c r="AF79">
        <v>7.8686759656000476</v>
      </c>
      <c r="AG79">
        <v>15.700346013639512</v>
      </c>
      <c r="AH79">
        <v>31.037712007830795</v>
      </c>
      <c r="AI79">
        <v>7.8686759656000476</v>
      </c>
      <c r="AJ79">
        <v>15.700346013639512</v>
      </c>
      <c r="AK79">
        <v>31.037712007830795</v>
      </c>
      <c r="AL79">
        <v>7.8686759656000476</v>
      </c>
      <c r="AM79">
        <v>15.700346013639512</v>
      </c>
      <c r="AN79">
        <v>31.037712007830795</v>
      </c>
    </row>
    <row r="80" spans="1:40">
      <c r="A80">
        <f>A42</f>
        <v>2049</v>
      </c>
      <c r="B80">
        <f>INDEX('PSIP costs'!$B$57:$V$57, MATCH(B$46, 'PSIP costs'!$B$52:$V$52, 0))</f>
        <v>17.29</v>
      </c>
      <c r="C80">
        <f>INDEX('PSIP costs'!$B$57:$V$57, MATCH(C$46, 'PSIP costs'!$B$52:$V$52, 0))</f>
        <v>34.46</v>
      </c>
      <c r="D80">
        <f>INDEX('PSIP costs'!$B$57:$V$57, MATCH(D$46, 'PSIP costs'!$B$52:$V$52, 0))</f>
        <v>34.46</v>
      </c>
      <c r="E80">
        <f>INDEX('PSIP costs'!$B$57:$V$57, MATCH(E$46, 'PSIP costs'!$B$52:$V$52, 0))</f>
        <v>34.46</v>
      </c>
      <c r="F80">
        <f>INDEX('PSIP costs'!$B$57:$V$57, MATCH(F$46, 'PSIP costs'!$B$52:$V$52, 0))</f>
        <v>42</v>
      </c>
      <c r="G80">
        <f>INDEX('PSIP costs'!$B$57:$V$57, MATCH(G$46, 'PSIP costs'!$B$52:$V$52, 0))</f>
        <v>27.4</v>
      </c>
      <c r="H80">
        <f>INDEX('PSIP costs'!$B$57:$V$57, MATCH(H$46, 'PSIP costs'!$B$52:$V$52, 0))</f>
        <v>96.71</v>
      </c>
      <c r="I80">
        <f>INDEX('PSIP costs'!$B$57:$V$57, MATCH(I$46, 'PSIP costs'!$B$52:$V$52, 0))</f>
        <v>22.97</v>
      </c>
      <c r="J80">
        <f>INDEX('PSIP costs'!$B$57:$V$57, MATCH(J$46, 'PSIP costs'!$B$52:$V$52, 0))</f>
        <v>27.4</v>
      </c>
      <c r="K80">
        <f>INDEX('PSIP costs'!$B$57:$V$57, MATCH(K$46, 'PSIP costs'!$B$52:$V$52, 0))</f>
        <v>0</v>
      </c>
      <c r="L80">
        <f>INDEX('PSIP costs'!$B$57:$V$57, MATCH(L$46, 'PSIP costs'!$B$52:$V$52, 0))</f>
        <v>0</v>
      </c>
      <c r="M80">
        <f>INDEX('PSIP costs'!$B$57:$V$57, MATCH(M$46, 'PSIP costs'!$B$52:$V$52, 0))</f>
        <v>5.42</v>
      </c>
      <c r="N80">
        <f>INDEX('PSIP costs'!$B$57:$V$57, MATCH(N$46, 'PSIP costs'!$B$52:$V$52, 0))</f>
        <v>7.61</v>
      </c>
      <c r="O80">
        <f>INDEX('PSIP costs'!$B$57:$V$57, MATCH(O$46, 'PSIP costs'!$B$52:$V$52, 0))</f>
        <v>19.47</v>
      </c>
      <c r="P80">
        <f>INDEX('PSIP costs'!$B$57:$V$57, MATCH(P$46, 'PSIP costs'!$B$52:$V$52, 0))</f>
        <v>27.49</v>
      </c>
      <c r="Q80">
        <v>4.2836667798811368</v>
      </c>
      <c r="R80">
        <v>8.1867692192311008</v>
      </c>
      <c r="S80">
        <v>13.802868100052967</v>
      </c>
      <c r="T80">
        <v>5.3114701124669486</v>
      </c>
      <c r="U80">
        <v>10.132356997572868</v>
      </c>
      <c r="V80">
        <v>17.102280701055726</v>
      </c>
      <c r="W80">
        <v>4.4191580499330403</v>
      </c>
      <c r="X80">
        <v>8.5816261270731182</v>
      </c>
      <c r="Y80">
        <v>21.475466633745775</v>
      </c>
      <c r="Z80">
        <v>24.581699999999998</v>
      </c>
      <c r="AA80">
        <v>33.399625</v>
      </c>
      <c r="AB80">
        <v>43.56</v>
      </c>
      <c r="AC80">
        <v>28.031211963529895</v>
      </c>
      <c r="AD80">
        <v>35.039014954412366</v>
      </c>
      <c r="AE80">
        <v>87.404261335147439</v>
      </c>
      <c r="AF80">
        <v>7.6310313894577666</v>
      </c>
      <c r="AG80">
        <v>15.447114626322747</v>
      </c>
      <c r="AH80">
        <v>30.936736703198189</v>
      </c>
      <c r="AI80">
        <v>7.6310313894577666</v>
      </c>
      <c r="AJ80">
        <v>15.447114626322747</v>
      </c>
      <c r="AK80">
        <v>30.936736703198189</v>
      </c>
      <c r="AL80">
        <v>7.6310313894577666</v>
      </c>
      <c r="AM80">
        <v>15.447114626322747</v>
      </c>
      <c r="AN80">
        <v>30.936736703198189</v>
      </c>
    </row>
    <row r="81" spans="1:40">
      <c r="A81">
        <f>A43</f>
        <v>2050</v>
      </c>
      <c r="B81">
        <f>INDEX('PSIP costs'!$B$57:$V$57, MATCH(B$46, 'PSIP costs'!$B$52:$V$52, 0))</f>
        <v>17.29</v>
      </c>
      <c r="C81">
        <f>INDEX('PSIP costs'!$B$57:$V$57, MATCH(C$46, 'PSIP costs'!$B$52:$V$52, 0))</f>
        <v>34.46</v>
      </c>
      <c r="D81">
        <f>INDEX('PSIP costs'!$B$57:$V$57, MATCH(D$46, 'PSIP costs'!$B$52:$V$52, 0))</f>
        <v>34.46</v>
      </c>
      <c r="E81">
        <f>INDEX('PSIP costs'!$B$57:$V$57, MATCH(E$46, 'PSIP costs'!$B$52:$V$52, 0))</f>
        <v>34.46</v>
      </c>
      <c r="F81">
        <f>INDEX('PSIP costs'!$B$57:$V$57, MATCH(F$46, 'PSIP costs'!$B$52:$V$52, 0))</f>
        <v>42</v>
      </c>
      <c r="G81">
        <f>INDEX('PSIP costs'!$B$57:$V$57, MATCH(G$46, 'PSIP costs'!$B$52:$V$52, 0))</f>
        <v>27.4</v>
      </c>
      <c r="H81">
        <f>INDEX('PSIP costs'!$B$57:$V$57, MATCH(H$46, 'PSIP costs'!$B$52:$V$52, 0))</f>
        <v>96.71</v>
      </c>
      <c r="I81">
        <f>INDEX('PSIP costs'!$B$57:$V$57, MATCH(I$46, 'PSIP costs'!$B$52:$V$52, 0))</f>
        <v>22.97</v>
      </c>
      <c r="J81">
        <f>INDEX('PSIP costs'!$B$57:$V$57, MATCH(J$46, 'PSIP costs'!$B$52:$V$52, 0))</f>
        <v>27.4</v>
      </c>
      <c r="K81">
        <f>INDEX('PSIP costs'!$B$57:$V$57, MATCH(K$46, 'PSIP costs'!$B$52:$V$52, 0))</f>
        <v>0</v>
      </c>
      <c r="L81">
        <f>INDEX('PSIP costs'!$B$57:$V$57, MATCH(L$46, 'PSIP costs'!$B$52:$V$52, 0))</f>
        <v>0</v>
      </c>
      <c r="M81">
        <f>INDEX('PSIP costs'!$B$57:$V$57, MATCH(M$46, 'PSIP costs'!$B$52:$V$52, 0))</f>
        <v>5.42</v>
      </c>
      <c r="N81">
        <f>INDEX('PSIP costs'!$B$57:$V$57, MATCH(N$46, 'PSIP costs'!$B$52:$V$52, 0))</f>
        <v>7.61</v>
      </c>
      <c r="O81">
        <f>INDEX('PSIP costs'!$B$57:$V$57, MATCH(O$46, 'PSIP costs'!$B$52:$V$52, 0))</f>
        <v>19.47</v>
      </c>
      <c r="P81">
        <f>INDEX('PSIP costs'!$B$57:$V$57, MATCH(P$46, 'PSIP costs'!$B$52:$V$52, 0))</f>
        <v>27.49</v>
      </c>
      <c r="Q81">
        <v>4.2137914107283292</v>
      </c>
      <c r="R81">
        <v>8.0887240788810324</v>
      </c>
      <c r="S81">
        <v>13.802868100052967</v>
      </c>
      <c r="T81">
        <v>5.3</v>
      </c>
      <c r="U81">
        <v>10</v>
      </c>
      <c r="V81">
        <v>17.102280701055726</v>
      </c>
      <c r="W81">
        <v>4.4000000000000004</v>
      </c>
      <c r="X81">
        <v>8.56</v>
      </c>
      <c r="Y81">
        <v>21.475466633745775</v>
      </c>
      <c r="Z81">
        <v>24.065999999999999</v>
      </c>
      <c r="AA81">
        <v>33.107500000000002</v>
      </c>
      <c r="AB81">
        <v>43.56</v>
      </c>
      <c r="AC81">
        <v>27.241826834342358</v>
      </c>
      <c r="AD81">
        <v>34.052283542927945</v>
      </c>
      <c r="AE81">
        <v>87.404261335147439</v>
      </c>
      <c r="AF81">
        <v>7.3933868133154936</v>
      </c>
      <c r="AG81">
        <v>15.193883239005983</v>
      </c>
      <c r="AH81">
        <v>30.83576139856557</v>
      </c>
      <c r="AI81">
        <v>7.3933868133154936</v>
      </c>
      <c r="AJ81">
        <v>15.193883239005983</v>
      </c>
      <c r="AK81">
        <v>30.83576139856557</v>
      </c>
      <c r="AL81">
        <v>7.3933868133154936</v>
      </c>
      <c r="AM81">
        <v>15.193883239005983</v>
      </c>
      <c r="AN81">
        <v>30.83576139856557</v>
      </c>
    </row>
    <row r="83" spans="1:40">
      <c r="A83" s="130" t="s">
        <v>264</v>
      </c>
    </row>
    <row r="84" spans="1:40">
      <c r="A84" t="str">
        <f>A46</f>
        <v>technology</v>
      </c>
      <c r="B84" t="str">
        <f t="array" ref="B84:E85">TRANSPOSE(info!A17:B20)</f>
        <v>Battery_Conting</v>
      </c>
      <c r="C84" t="str">
        <v>Battery_Reg</v>
      </c>
      <c r="D84" t="str">
        <v>Battery_4</v>
      </c>
      <c r="E84" t="str">
        <v>Battery_6</v>
      </c>
      <c r="F84" t="str">
        <f t="array" ref="F84:N119">TRANSPOSE(ATB!B141:AK149)</f>
        <v>Battery_Bulk</v>
      </c>
      <c r="G84" t="str">
        <v>Battery_Bulk</v>
      </c>
      <c r="H84" t="str">
        <v>Battery_Bulk</v>
      </c>
      <c r="I84" t="str">
        <v>Battery_Conting</v>
      </c>
      <c r="J84" t="str">
        <v>Battery_Conting</v>
      </c>
      <c r="K84" t="str">
        <v>Battery_Conting</v>
      </c>
      <c r="L84" t="str">
        <v>Battery_Reg</v>
      </c>
      <c r="M84" t="str">
        <v>Battery_Reg</v>
      </c>
      <c r="N84" t="str">
        <v>Battery_Reg</v>
      </c>
    </row>
    <row r="85" spans="1:40">
      <c r="A85" t="str">
        <f>A47</f>
        <v>tech_scen_id</v>
      </c>
      <c r="B85" t="str">
        <v>PSIP_2016_12</v>
      </c>
      <c r="C85" t="str">
        <v>PSIP_2016_12</v>
      </c>
      <c r="D85" t="str">
        <v>PSIP_2016_12</v>
      </c>
      <c r="E85" t="str">
        <v>PSIP_2016_12</v>
      </c>
      <c r="F85" t="str">
        <v>ATB_2019_low</v>
      </c>
      <c r="G85" t="str">
        <v>ATB_2019_mid</v>
      </c>
      <c r="H85" t="str">
        <v>ATB_2019_high</v>
      </c>
      <c r="I85" t="str">
        <v>ATB_2019_low</v>
      </c>
      <c r="J85" t="str">
        <v>ATB_2019_mid</v>
      </c>
      <c r="K85" t="str">
        <v>ATB_2019_high</v>
      </c>
      <c r="L85" t="str">
        <v>ATB_2019_low</v>
      </c>
      <c r="M85" t="str">
        <v>ATB_2019_mid</v>
      </c>
      <c r="N85" t="str">
        <v>ATB_2019_high</v>
      </c>
    </row>
    <row r="86" spans="1:40">
      <c r="A86">
        <f>A48</f>
        <v>2017</v>
      </c>
      <c r="B86">
        <v>0</v>
      </c>
      <c r="C86">
        <v>0</v>
      </c>
      <c r="D86">
        <v>0</v>
      </c>
      <c r="E86">
        <v>0</v>
      </c>
      <c r="F86">
        <v>261.25</v>
      </c>
      <c r="G86">
        <v>261.25</v>
      </c>
      <c r="H86">
        <v>261.25</v>
      </c>
      <c r="I86">
        <v>0</v>
      </c>
      <c r="J86">
        <v>0</v>
      </c>
      <c r="K86">
        <v>0</v>
      </c>
      <c r="L86">
        <v>0</v>
      </c>
      <c r="M86">
        <v>0</v>
      </c>
      <c r="N86">
        <v>0</v>
      </c>
    </row>
    <row r="87" spans="1:40">
      <c r="A87">
        <f>A49</f>
        <v>2018</v>
      </c>
      <c r="B87">
        <v>0</v>
      </c>
      <c r="C87">
        <v>0</v>
      </c>
      <c r="D87">
        <v>0</v>
      </c>
      <c r="E87">
        <v>0</v>
      </c>
      <c r="F87">
        <v>261.25</v>
      </c>
      <c r="G87">
        <v>261.25</v>
      </c>
      <c r="H87">
        <v>261.25</v>
      </c>
      <c r="I87">
        <v>0</v>
      </c>
      <c r="J87">
        <v>0</v>
      </c>
      <c r="K87">
        <v>0</v>
      </c>
      <c r="L87">
        <v>0</v>
      </c>
      <c r="M87">
        <v>0</v>
      </c>
      <c r="N87">
        <v>0</v>
      </c>
    </row>
    <row r="88" spans="1:40">
      <c r="A88">
        <f>A50</f>
        <v>2019</v>
      </c>
      <c r="B88">
        <v>0</v>
      </c>
      <c r="C88">
        <v>0</v>
      </c>
      <c r="D88">
        <v>0</v>
      </c>
      <c r="E88">
        <v>0</v>
      </c>
      <c r="F88">
        <v>232.86497764699141</v>
      </c>
      <c r="G88">
        <v>243.622713277598</v>
      </c>
      <c r="H88">
        <v>261.25</v>
      </c>
      <c r="I88">
        <v>0</v>
      </c>
      <c r="J88">
        <v>0</v>
      </c>
      <c r="K88">
        <v>0</v>
      </c>
      <c r="L88">
        <v>0</v>
      </c>
      <c r="M88">
        <v>0</v>
      </c>
      <c r="N88">
        <v>0</v>
      </c>
    </row>
    <row r="89" spans="1:40">
      <c r="A89">
        <f>A51</f>
        <v>2020</v>
      </c>
      <c r="B89">
        <v>0</v>
      </c>
      <c r="C89">
        <v>0</v>
      </c>
      <c r="D89">
        <v>0</v>
      </c>
      <c r="E89">
        <v>0</v>
      </c>
      <c r="F89">
        <v>204.47995529398273</v>
      </c>
      <c r="G89">
        <v>225.99542655519599</v>
      </c>
      <c r="H89">
        <v>246.60046728971963</v>
      </c>
      <c r="I89">
        <v>0</v>
      </c>
      <c r="J89">
        <v>0</v>
      </c>
      <c r="K89">
        <v>0</v>
      </c>
      <c r="L89">
        <v>0</v>
      </c>
      <c r="M89">
        <v>0</v>
      </c>
      <c r="N89">
        <v>0</v>
      </c>
    </row>
    <row r="90" spans="1:40">
      <c r="A90">
        <f>A52</f>
        <v>2021</v>
      </c>
      <c r="B90">
        <v>0</v>
      </c>
      <c r="C90">
        <v>0</v>
      </c>
      <c r="D90">
        <v>0</v>
      </c>
      <c r="E90">
        <v>0</v>
      </c>
      <c r="F90">
        <v>188.86512234426039</v>
      </c>
      <c r="G90">
        <v>214.8544057602858</v>
      </c>
      <c r="H90">
        <v>242.62016294950647</v>
      </c>
      <c r="I90">
        <v>0</v>
      </c>
      <c r="J90">
        <v>0</v>
      </c>
      <c r="K90">
        <v>0</v>
      </c>
      <c r="L90">
        <v>0</v>
      </c>
      <c r="M90">
        <v>0</v>
      </c>
      <c r="N90">
        <v>0</v>
      </c>
    </row>
    <row r="91" spans="1:40">
      <c r="A91">
        <f>A53</f>
        <v>2022</v>
      </c>
      <c r="B91">
        <v>0</v>
      </c>
      <c r="C91">
        <v>0</v>
      </c>
      <c r="D91">
        <v>0</v>
      </c>
      <c r="E91">
        <v>0</v>
      </c>
      <c r="F91">
        <v>173.25028939453804</v>
      </c>
      <c r="G91">
        <v>203.71338496537558</v>
      </c>
      <c r="H91">
        <v>238.63985860929327</v>
      </c>
      <c r="I91">
        <v>0</v>
      </c>
      <c r="J91">
        <v>0</v>
      </c>
      <c r="K91">
        <v>0</v>
      </c>
      <c r="L91">
        <v>0</v>
      </c>
      <c r="M91">
        <v>0</v>
      </c>
      <c r="N91">
        <v>0</v>
      </c>
    </row>
    <row r="92" spans="1:40">
      <c r="A92">
        <f>A54</f>
        <v>2023</v>
      </c>
      <c r="B92">
        <v>0</v>
      </c>
      <c r="C92">
        <v>0</v>
      </c>
      <c r="D92">
        <v>0</v>
      </c>
      <c r="E92">
        <v>0</v>
      </c>
      <c r="F92">
        <v>157.63545644481573</v>
      </c>
      <c r="G92">
        <v>192.57236417046545</v>
      </c>
      <c r="H92">
        <v>234.65955426908008</v>
      </c>
      <c r="I92">
        <v>0</v>
      </c>
      <c r="J92">
        <v>0</v>
      </c>
      <c r="K92">
        <v>0</v>
      </c>
      <c r="L92">
        <v>0</v>
      </c>
      <c r="M92">
        <v>0</v>
      </c>
      <c r="N92">
        <v>0</v>
      </c>
    </row>
    <row r="93" spans="1:40">
      <c r="A93">
        <f>A55</f>
        <v>2024</v>
      </c>
      <c r="B93">
        <v>0</v>
      </c>
      <c r="C93">
        <v>0</v>
      </c>
      <c r="D93">
        <v>0</v>
      </c>
      <c r="E93">
        <v>0</v>
      </c>
      <c r="F93">
        <v>142.02062349509342</v>
      </c>
      <c r="G93">
        <v>181.43134337555526</v>
      </c>
      <c r="H93">
        <v>230.67924992886688</v>
      </c>
      <c r="I93">
        <v>0</v>
      </c>
      <c r="J93">
        <v>0</v>
      </c>
      <c r="K93">
        <v>0</v>
      </c>
      <c r="L93">
        <v>0</v>
      </c>
      <c r="M93">
        <v>0</v>
      </c>
      <c r="N93">
        <v>0</v>
      </c>
    </row>
    <row r="94" spans="1:40">
      <c r="A94">
        <f>A56</f>
        <v>2025</v>
      </c>
      <c r="B94">
        <v>0</v>
      </c>
      <c r="C94">
        <v>0</v>
      </c>
      <c r="D94">
        <v>0</v>
      </c>
      <c r="E94">
        <v>0</v>
      </c>
      <c r="F94">
        <v>126.40579054537113</v>
      </c>
      <c r="G94">
        <v>170.29032258064515</v>
      </c>
      <c r="H94">
        <v>226.69894558865371</v>
      </c>
      <c r="I94">
        <v>0</v>
      </c>
      <c r="J94">
        <v>0</v>
      </c>
      <c r="K94">
        <v>0</v>
      </c>
      <c r="L94">
        <v>0</v>
      </c>
      <c r="M94">
        <v>0</v>
      </c>
      <c r="N94">
        <v>0</v>
      </c>
    </row>
    <row r="95" spans="1:40">
      <c r="A95">
        <f>A57</f>
        <v>2026</v>
      </c>
      <c r="B95">
        <v>0</v>
      </c>
      <c r="C95">
        <v>0</v>
      </c>
      <c r="D95">
        <v>0</v>
      </c>
      <c r="E95">
        <v>0</v>
      </c>
      <c r="F95">
        <v>118.22659233361183</v>
      </c>
      <c r="G95">
        <v>164.75624153187667</v>
      </c>
      <c r="H95">
        <v>222.71864124844052</v>
      </c>
      <c r="I95">
        <v>0</v>
      </c>
      <c r="J95">
        <v>0</v>
      </c>
      <c r="K95">
        <v>0</v>
      </c>
      <c r="L95">
        <v>0</v>
      </c>
      <c r="M95">
        <v>0</v>
      </c>
      <c r="N95">
        <v>0</v>
      </c>
    </row>
    <row r="96" spans="1:40">
      <c r="A96">
        <f>A58</f>
        <v>2027</v>
      </c>
      <c r="B96">
        <v>0</v>
      </c>
      <c r="C96">
        <v>0</v>
      </c>
      <c r="D96">
        <v>0</v>
      </c>
      <c r="E96">
        <v>0</v>
      </c>
      <c r="F96">
        <v>110.04739412185252</v>
      </c>
      <c r="G96">
        <v>159.22216048310818</v>
      </c>
      <c r="H96">
        <v>218.73833690822732</v>
      </c>
      <c r="I96">
        <v>0</v>
      </c>
      <c r="J96">
        <v>0</v>
      </c>
      <c r="K96">
        <v>0</v>
      </c>
      <c r="L96">
        <v>0</v>
      </c>
      <c r="M96">
        <v>0</v>
      </c>
      <c r="N96">
        <v>0</v>
      </c>
    </row>
    <row r="97" spans="1:14">
      <c r="A97">
        <f>A59</f>
        <v>2028</v>
      </c>
      <c r="B97">
        <v>0</v>
      </c>
      <c r="C97">
        <v>0</v>
      </c>
      <c r="D97">
        <v>0</v>
      </c>
      <c r="E97">
        <v>0</v>
      </c>
      <c r="F97">
        <v>101.86819591009322</v>
      </c>
      <c r="G97">
        <v>153.6880794343397</v>
      </c>
      <c r="H97">
        <v>214.75803256801413</v>
      </c>
      <c r="I97">
        <v>0</v>
      </c>
      <c r="J97">
        <v>0</v>
      </c>
      <c r="K97">
        <v>0</v>
      </c>
      <c r="L97">
        <v>0</v>
      </c>
      <c r="M97">
        <v>0</v>
      </c>
      <c r="N97">
        <v>0</v>
      </c>
    </row>
    <row r="98" spans="1:14">
      <c r="A98">
        <f>A60</f>
        <v>2029</v>
      </c>
      <c r="B98">
        <v>0</v>
      </c>
      <c r="C98">
        <v>0</v>
      </c>
      <c r="D98">
        <v>0</v>
      </c>
      <c r="E98">
        <v>0</v>
      </c>
      <c r="F98">
        <v>93.688997698333921</v>
      </c>
      <c r="G98">
        <v>148.15399838557124</v>
      </c>
      <c r="H98">
        <v>210.77772822780094</v>
      </c>
      <c r="I98">
        <v>0</v>
      </c>
      <c r="J98">
        <v>0</v>
      </c>
      <c r="K98">
        <v>0</v>
      </c>
      <c r="L98">
        <v>0</v>
      </c>
      <c r="M98">
        <v>0</v>
      </c>
      <c r="N98">
        <v>0</v>
      </c>
    </row>
    <row r="99" spans="1:14">
      <c r="A99">
        <f>A61</f>
        <v>2030</v>
      </c>
      <c r="B99">
        <v>0</v>
      </c>
      <c r="C99">
        <v>0</v>
      </c>
      <c r="D99">
        <v>0</v>
      </c>
      <c r="E99">
        <v>0</v>
      </c>
      <c r="F99">
        <v>85.509799486574593</v>
      </c>
      <c r="G99">
        <v>142.61991733680279</v>
      </c>
      <c r="H99">
        <v>206.7974238875878</v>
      </c>
      <c r="I99">
        <v>0</v>
      </c>
      <c r="J99">
        <v>0</v>
      </c>
      <c r="K99">
        <v>0</v>
      </c>
      <c r="L99">
        <v>0</v>
      </c>
      <c r="M99">
        <v>0</v>
      </c>
      <c r="N99">
        <v>0</v>
      </c>
    </row>
    <row r="100" spans="1:14">
      <c r="A100">
        <f>A62</f>
        <v>2031</v>
      </c>
      <c r="B100">
        <v>0</v>
      </c>
      <c r="C100">
        <v>0</v>
      </c>
      <c r="D100">
        <v>0</v>
      </c>
      <c r="E100">
        <v>0</v>
      </c>
      <c r="F100">
        <v>83.836781670532915</v>
      </c>
      <c r="G100">
        <v>140.83716837009274</v>
      </c>
      <c r="H100">
        <v>205.50493998829035</v>
      </c>
      <c r="I100">
        <v>0</v>
      </c>
      <c r="J100">
        <v>0</v>
      </c>
      <c r="K100">
        <v>0</v>
      </c>
      <c r="L100">
        <v>0</v>
      </c>
      <c r="M100">
        <v>0</v>
      </c>
      <c r="N100">
        <v>0</v>
      </c>
    </row>
    <row r="101" spans="1:14">
      <c r="A101">
        <f>A63</f>
        <v>2032</v>
      </c>
      <c r="B101">
        <v>0</v>
      </c>
      <c r="C101">
        <v>0</v>
      </c>
      <c r="D101">
        <v>0</v>
      </c>
      <c r="E101">
        <v>0</v>
      </c>
      <c r="F101">
        <v>82.163763854491222</v>
      </c>
      <c r="G101">
        <v>139.05441940338272</v>
      </c>
      <c r="H101">
        <v>204.21245608899295</v>
      </c>
      <c r="I101">
        <v>0</v>
      </c>
      <c r="J101">
        <v>0</v>
      </c>
      <c r="K101">
        <v>0</v>
      </c>
      <c r="L101">
        <v>0</v>
      </c>
      <c r="M101">
        <v>0</v>
      </c>
      <c r="N101">
        <v>0</v>
      </c>
    </row>
    <row r="102" spans="1:14">
      <c r="A102">
        <f>A64</f>
        <v>2033</v>
      </c>
      <c r="B102">
        <v>0</v>
      </c>
      <c r="C102">
        <v>0</v>
      </c>
      <c r="D102">
        <v>0</v>
      </c>
      <c r="E102">
        <v>0</v>
      </c>
      <c r="F102">
        <v>80.490746038449558</v>
      </c>
      <c r="G102">
        <v>137.27167043667268</v>
      </c>
      <c r="H102">
        <v>202.9199721896955</v>
      </c>
      <c r="I102">
        <v>0</v>
      </c>
      <c r="J102">
        <v>0</v>
      </c>
      <c r="K102">
        <v>0</v>
      </c>
      <c r="L102">
        <v>0</v>
      </c>
      <c r="M102">
        <v>0</v>
      </c>
      <c r="N102">
        <v>0</v>
      </c>
    </row>
    <row r="103" spans="1:14">
      <c r="A103">
        <f>A65</f>
        <v>2034</v>
      </c>
      <c r="B103">
        <v>0</v>
      </c>
      <c r="C103">
        <v>0</v>
      </c>
      <c r="D103">
        <v>0</v>
      </c>
      <c r="E103">
        <v>0</v>
      </c>
      <c r="F103">
        <v>78.817728222407865</v>
      </c>
      <c r="G103">
        <v>135.48892146996261</v>
      </c>
      <c r="H103">
        <v>201.62748829039811</v>
      </c>
      <c r="I103">
        <v>0</v>
      </c>
      <c r="J103">
        <v>0</v>
      </c>
      <c r="K103">
        <v>0</v>
      </c>
      <c r="L103">
        <v>0</v>
      </c>
      <c r="M103">
        <v>0</v>
      </c>
      <c r="N103">
        <v>0</v>
      </c>
    </row>
    <row r="104" spans="1:14">
      <c r="A104">
        <f>A66</f>
        <v>2035</v>
      </c>
      <c r="B104">
        <v>0</v>
      </c>
      <c r="C104">
        <v>0</v>
      </c>
      <c r="D104">
        <v>0</v>
      </c>
      <c r="E104">
        <v>0</v>
      </c>
      <c r="F104">
        <v>77.144710406366173</v>
      </c>
      <c r="G104">
        <v>133.70617250325256</v>
      </c>
      <c r="H104">
        <v>200.33500439110068</v>
      </c>
      <c r="I104">
        <v>0</v>
      </c>
      <c r="J104">
        <v>0</v>
      </c>
      <c r="K104">
        <v>0</v>
      </c>
      <c r="L104">
        <v>0</v>
      </c>
      <c r="M104">
        <v>0</v>
      </c>
      <c r="N104">
        <v>0</v>
      </c>
    </row>
    <row r="105" spans="1:14">
      <c r="A105">
        <f>A67</f>
        <v>2036</v>
      </c>
      <c r="B105">
        <v>0</v>
      </c>
      <c r="C105">
        <v>0</v>
      </c>
      <c r="D105">
        <v>0</v>
      </c>
      <c r="E105">
        <v>0</v>
      </c>
      <c r="F105">
        <v>75.471692590324508</v>
      </c>
      <c r="G105">
        <v>131.92342353654251</v>
      </c>
      <c r="H105">
        <v>199.04252049180326</v>
      </c>
      <c r="I105">
        <v>0</v>
      </c>
      <c r="J105">
        <v>0</v>
      </c>
      <c r="K105">
        <v>0</v>
      </c>
      <c r="L105">
        <v>0</v>
      </c>
      <c r="M105">
        <v>0</v>
      </c>
      <c r="N105">
        <v>0</v>
      </c>
    </row>
    <row r="106" spans="1:14">
      <c r="A106">
        <f>A68</f>
        <v>2037</v>
      </c>
      <c r="B106">
        <v>0</v>
      </c>
      <c r="C106">
        <v>0</v>
      </c>
      <c r="D106">
        <v>0</v>
      </c>
      <c r="E106">
        <v>0</v>
      </c>
      <c r="F106">
        <v>73.798674774282816</v>
      </c>
      <c r="G106">
        <v>130.1406745698325</v>
      </c>
      <c r="H106">
        <v>197.75003659250586</v>
      </c>
      <c r="I106">
        <v>0</v>
      </c>
      <c r="J106">
        <v>0</v>
      </c>
      <c r="K106">
        <v>0</v>
      </c>
      <c r="L106">
        <v>0</v>
      </c>
      <c r="M106">
        <v>0</v>
      </c>
      <c r="N106">
        <v>0</v>
      </c>
    </row>
    <row r="107" spans="1:14">
      <c r="A107">
        <f>A69</f>
        <v>2038</v>
      </c>
      <c r="B107">
        <v>0</v>
      </c>
      <c r="C107">
        <v>0</v>
      </c>
      <c r="D107">
        <v>0</v>
      </c>
      <c r="E107">
        <v>0</v>
      </c>
      <c r="F107">
        <v>72.125656958241137</v>
      </c>
      <c r="G107">
        <v>128.35792560312245</v>
      </c>
      <c r="H107">
        <v>196.45755269320847</v>
      </c>
      <c r="I107">
        <v>0</v>
      </c>
      <c r="J107">
        <v>0</v>
      </c>
      <c r="K107">
        <v>0</v>
      </c>
      <c r="L107">
        <v>0</v>
      </c>
      <c r="M107">
        <v>0</v>
      </c>
      <c r="N107">
        <v>0</v>
      </c>
    </row>
    <row r="108" spans="1:14">
      <c r="A108">
        <f>A70</f>
        <v>2039</v>
      </c>
      <c r="B108">
        <v>0</v>
      </c>
      <c r="C108">
        <v>0</v>
      </c>
      <c r="D108">
        <v>0</v>
      </c>
      <c r="E108">
        <v>0</v>
      </c>
      <c r="F108">
        <v>70.452639142199445</v>
      </c>
      <c r="G108">
        <v>126.57517663641244</v>
      </c>
      <c r="H108">
        <v>195.16506879391102</v>
      </c>
      <c r="I108">
        <v>0</v>
      </c>
      <c r="J108">
        <v>0</v>
      </c>
      <c r="K108">
        <v>0</v>
      </c>
      <c r="L108">
        <v>0</v>
      </c>
      <c r="M108">
        <v>0</v>
      </c>
      <c r="N108">
        <v>0</v>
      </c>
    </row>
    <row r="109" spans="1:14">
      <c r="A109">
        <f>A71</f>
        <v>2040</v>
      </c>
      <c r="B109">
        <v>0</v>
      </c>
      <c r="C109">
        <v>0</v>
      </c>
      <c r="D109">
        <v>0</v>
      </c>
      <c r="E109">
        <v>0</v>
      </c>
      <c r="F109">
        <v>68.779621326157766</v>
      </c>
      <c r="G109">
        <v>124.79242766970242</v>
      </c>
      <c r="H109">
        <v>193.87258489461357</v>
      </c>
      <c r="I109">
        <v>0</v>
      </c>
      <c r="J109">
        <v>0</v>
      </c>
      <c r="K109">
        <v>0</v>
      </c>
      <c r="L109">
        <v>0</v>
      </c>
      <c r="M109">
        <v>0</v>
      </c>
      <c r="N109">
        <v>0</v>
      </c>
    </row>
    <row r="110" spans="1:14">
      <c r="A110">
        <f>A72</f>
        <v>2041</v>
      </c>
      <c r="B110">
        <v>0</v>
      </c>
      <c r="C110">
        <v>0</v>
      </c>
      <c r="D110">
        <v>0</v>
      </c>
      <c r="E110">
        <v>0</v>
      </c>
      <c r="F110">
        <v>67.106603510116088</v>
      </c>
      <c r="G110">
        <v>123.00967870299237</v>
      </c>
      <c r="H110">
        <v>192.58010099531617</v>
      </c>
      <c r="I110">
        <v>0</v>
      </c>
      <c r="J110">
        <v>0</v>
      </c>
      <c r="K110">
        <v>0</v>
      </c>
      <c r="L110">
        <v>0</v>
      </c>
      <c r="M110">
        <v>0</v>
      </c>
      <c r="N110">
        <v>0</v>
      </c>
    </row>
    <row r="111" spans="1:14">
      <c r="A111">
        <f>A73</f>
        <v>2042</v>
      </c>
      <c r="B111">
        <v>0</v>
      </c>
      <c r="C111">
        <v>0</v>
      </c>
      <c r="D111">
        <v>0</v>
      </c>
      <c r="E111">
        <v>0</v>
      </c>
      <c r="F111">
        <v>65.433585694074395</v>
      </c>
      <c r="G111">
        <v>121.22692973628234</v>
      </c>
      <c r="H111">
        <v>191.28761709601872</v>
      </c>
      <c r="I111">
        <v>0</v>
      </c>
      <c r="J111">
        <v>0</v>
      </c>
      <c r="K111">
        <v>0</v>
      </c>
      <c r="L111">
        <v>0</v>
      </c>
      <c r="M111">
        <v>0</v>
      </c>
      <c r="N111">
        <v>0</v>
      </c>
    </row>
    <row r="112" spans="1:14">
      <c r="A112">
        <f>A74</f>
        <v>2043</v>
      </c>
      <c r="B112">
        <v>0</v>
      </c>
      <c r="C112">
        <v>0</v>
      </c>
      <c r="D112">
        <v>0</v>
      </c>
      <c r="E112">
        <v>0</v>
      </c>
      <c r="F112">
        <v>63.760567878032724</v>
      </c>
      <c r="G112">
        <v>119.44418076957233</v>
      </c>
      <c r="H112">
        <v>189.99513319672133</v>
      </c>
      <c r="I112">
        <v>0</v>
      </c>
      <c r="J112">
        <v>0</v>
      </c>
      <c r="K112">
        <v>0</v>
      </c>
      <c r="L112">
        <v>0</v>
      </c>
      <c r="M112">
        <v>0</v>
      </c>
      <c r="N112">
        <v>0</v>
      </c>
    </row>
    <row r="113" spans="1:14">
      <c r="A113">
        <f>A75</f>
        <v>2044</v>
      </c>
      <c r="B113">
        <v>0</v>
      </c>
      <c r="C113">
        <v>0</v>
      </c>
      <c r="D113">
        <v>0</v>
      </c>
      <c r="E113">
        <v>0</v>
      </c>
      <c r="F113">
        <v>62.087550061991045</v>
      </c>
      <c r="G113">
        <v>117.66143180286228</v>
      </c>
      <c r="H113">
        <v>188.7026492974239</v>
      </c>
      <c r="I113">
        <v>0</v>
      </c>
      <c r="J113">
        <v>0</v>
      </c>
      <c r="K113">
        <v>0</v>
      </c>
      <c r="L113">
        <v>0</v>
      </c>
      <c r="M113">
        <v>0</v>
      </c>
      <c r="N113">
        <v>0</v>
      </c>
    </row>
    <row r="114" spans="1:14">
      <c r="A114">
        <f>A76</f>
        <v>2045</v>
      </c>
      <c r="B114">
        <v>0</v>
      </c>
      <c r="C114">
        <v>0</v>
      </c>
      <c r="D114">
        <v>0</v>
      </c>
      <c r="E114">
        <v>0</v>
      </c>
      <c r="F114">
        <v>60.414532245949367</v>
      </c>
      <c r="G114">
        <v>115.87868283615227</v>
      </c>
      <c r="H114">
        <v>187.41016539812648</v>
      </c>
      <c r="I114">
        <v>0</v>
      </c>
      <c r="J114">
        <v>0</v>
      </c>
      <c r="K114">
        <v>0</v>
      </c>
      <c r="L114">
        <v>0</v>
      </c>
      <c r="M114">
        <v>0</v>
      </c>
      <c r="N114">
        <v>0</v>
      </c>
    </row>
    <row r="115" spans="1:14">
      <c r="A115">
        <f>A77</f>
        <v>2046</v>
      </c>
      <c r="B115">
        <v>0</v>
      </c>
      <c r="C115">
        <v>0</v>
      </c>
      <c r="D115">
        <v>0</v>
      </c>
      <c r="E115">
        <v>0</v>
      </c>
      <c r="F115">
        <v>58.741514429907696</v>
      </c>
      <c r="G115">
        <v>114.09593386944223</v>
      </c>
      <c r="H115">
        <v>186.11768149882906</v>
      </c>
      <c r="I115">
        <v>0</v>
      </c>
      <c r="J115">
        <v>0</v>
      </c>
      <c r="K115">
        <v>0</v>
      </c>
      <c r="L115">
        <v>0</v>
      </c>
      <c r="M115">
        <v>0</v>
      </c>
      <c r="N115">
        <v>0</v>
      </c>
    </row>
    <row r="116" spans="1:14">
      <c r="A116">
        <f>A78</f>
        <v>2047</v>
      </c>
      <c r="B116">
        <v>0</v>
      </c>
      <c r="C116">
        <v>0</v>
      </c>
      <c r="D116">
        <v>0</v>
      </c>
      <c r="E116">
        <v>0</v>
      </c>
      <c r="F116">
        <v>57.068496613866017</v>
      </c>
      <c r="G116">
        <v>112.31318490273219</v>
      </c>
      <c r="H116">
        <v>184.82519759953163</v>
      </c>
      <c r="I116">
        <v>0</v>
      </c>
      <c r="J116">
        <v>0</v>
      </c>
      <c r="K116">
        <v>0</v>
      </c>
      <c r="L116">
        <v>0</v>
      </c>
      <c r="M116">
        <v>0</v>
      </c>
      <c r="N116">
        <v>0</v>
      </c>
    </row>
    <row r="117" spans="1:14">
      <c r="A117">
        <f>A79</f>
        <v>2048</v>
      </c>
      <c r="B117">
        <v>0</v>
      </c>
      <c r="C117">
        <v>0</v>
      </c>
      <c r="D117">
        <v>0</v>
      </c>
      <c r="E117">
        <v>0</v>
      </c>
      <c r="F117">
        <v>55.395478797824346</v>
      </c>
      <c r="G117">
        <v>110.53043593602217</v>
      </c>
      <c r="H117">
        <v>183.53271370023421</v>
      </c>
      <c r="I117">
        <v>0</v>
      </c>
      <c r="J117">
        <v>0</v>
      </c>
      <c r="K117">
        <v>0</v>
      </c>
      <c r="L117">
        <v>0</v>
      </c>
      <c r="M117">
        <v>0</v>
      </c>
      <c r="N117">
        <v>0</v>
      </c>
    </row>
    <row r="118" spans="1:14">
      <c r="A118">
        <f>A80</f>
        <v>2049</v>
      </c>
      <c r="B118">
        <v>0</v>
      </c>
      <c r="C118">
        <v>0</v>
      </c>
      <c r="D118">
        <v>0</v>
      </c>
      <c r="E118">
        <v>0</v>
      </c>
      <c r="F118">
        <v>53.722460981782667</v>
      </c>
      <c r="G118">
        <v>108.74768696931214</v>
      </c>
      <c r="H118">
        <v>182.24022980093679</v>
      </c>
      <c r="I118">
        <v>0</v>
      </c>
      <c r="J118">
        <v>0</v>
      </c>
      <c r="K118">
        <v>0</v>
      </c>
      <c r="L118">
        <v>0</v>
      </c>
      <c r="M118">
        <v>0</v>
      </c>
      <c r="N118">
        <v>0</v>
      </c>
    </row>
    <row r="119" spans="1:14">
      <c r="A119">
        <f>A81</f>
        <v>2050</v>
      </c>
      <c r="B119">
        <v>0</v>
      </c>
      <c r="C119">
        <v>0</v>
      </c>
      <c r="D119">
        <v>0</v>
      </c>
      <c r="E119">
        <v>0</v>
      </c>
      <c r="F119">
        <v>52.049443165741067</v>
      </c>
      <c r="G119">
        <v>106.96493800260211</v>
      </c>
      <c r="H119">
        <v>180.94774590163931</v>
      </c>
      <c r="I119">
        <v>0</v>
      </c>
      <c r="J119">
        <v>0</v>
      </c>
      <c r="K119">
        <v>0</v>
      </c>
      <c r="L119">
        <v>0</v>
      </c>
      <c r="M119">
        <v>0</v>
      </c>
      <c r="N11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58"/>
  <sheetViews>
    <sheetView workbookViewId="0">
      <selection activeCell="B5" sqref="B5"/>
    </sheetView>
  </sheetViews>
  <sheetFormatPr baseColWidth="10" defaultRowHeight="16"/>
  <cols>
    <col min="1" max="1" width="17.1640625" customWidth="1"/>
    <col min="2" max="2" width="12.5" bestFit="1" customWidth="1"/>
    <col min="3" max="3" width="13.5" bestFit="1" customWidth="1"/>
  </cols>
  <sheetData>
    <row r="1" spans="1:22">
      <c r="A1" t="s">
        <v>147</v>
      </c>
    </row>
    <row r="2" spans="1:22">
      <c r="A2" t="s">
        <v>149</v>
      </c>
    </row>
    <row r="3" spans="1:22">
      <c r="A3" t="s">
        <v>61</v>
      </c>
    </row>
    <row r="4" spans="1:22">
      <c r="A4" t="s">
        <v>63</v>
      </c>
      <c r="B4" s="1">
        <v>1.7999999999999999E-2</v>
      </c>
      <c r="R4" t="s">
        <v>204</v>
      </c>
      <c r="V4" t="s">
        <v>210</v>
      </c>
    </row>
    <row r="5" spans="1:22">
      <c r="A5" t="s">
        <v>262</v>
      </c>
      <c r="B5">
        <v>2016</v>
      </c>
    </row>
    <row r="7" spans="1:22">
      <c r="A7" s="25" t="s">
        <v>62</v>
      </c>
      <c r="B7" s="25" t="s">
        <v>9</v>
      </c>
      <c r="C7" s="25" t="s">
        <v>15</v>
      </c>
      <c r="D7" s="25" t="s">
        <v>17</v>
      </c>
      <c r="E7" s="25" t="s">
        <v>18</v>
      </c>
      <c r="F7" s="25" t="s">
        <v>67</v>
      </c>
      <c r="G7" s="25" t="s">
        <v>214</v>
      </c>
      <c r="H7" s="25" t="s">
        <v>19</v>
      </c>
      <c r="I7" s="25" t="s">
        <v>10</v>
      </c>
      <c r="J7" s="25" t="s">
        <v>11</v>
      </c>
      <c r="K7" s="25" t="s">
        <v>20</v>
      </c>
      <c r="L7" s="25" t="s">
        <v>21</v>
      </c>
      <c r="M7" s="25" t="s">
        <v>16</v>
      </c>
      <c r="N7" s="25" t="s">
        <v>14</v>
      </c>
      <c r="O7" s="25" t="s">
        <v>13</v>
      </c>
      <c r="P7" s="25" t="s">
        <v>215</v>
      </c>
      <c r="Q7" s="25" t="s">
        <v>66</v>
      </c>
      <c r="R7" s="25" t="s">
        <v>206</v>
      </c>
      <c r="S7" s="25" t="s">
        <v>207</v>
      </c>
      <c r="T7" s="25" t="s">
        <v>191</v>
      </c>
      <c r="U7" s="25" t="s">
        <v>193</v>
      </c>
      <c r="V7" s="25" t="s">
        <v>208</v>
      </c>
    </row>
    <row r="8" spans="1:22" ht="68">
      <c r="A8" s="3" t="s">
        <v>22</v>
      </c>
      <c r="B8" s="4" t="s">
        <v>23</v>
      </c>
      <c r="C8" s="4" t="s">
        <v>24</v>
      </c>
      <c r="D8" s="4" t="s">
        <v>25</v>
      </c>
      <c r="E8" s="4" t="s">
        <v>26</v>
      </c>
      <c r="F8" s="4" t="s">
        <v>27</v>
      </c>
      <c r="G8" s="4" t="s">
        <v>28</v>
      </c>
      <c r="H8" s="4" t="s">
        <v>29</v>
      </c>
      <c r="I8" s="4" t="s">
        <v>30</v>
      </c>
      <c r="J8" s="4" t="s">
        <v>30</v>
      </c>
      <c r="K8" s="4" t="s">
        <v>31</v>
      </c>
      <c r="L8" s="4" t="s">
        <v>32</v>
      </c>
      <c r="M8" s="4" t="s">
        <v>33</v>
      </c>
      <c r="N8" s="4" t="s">
        <v>33</v>
      </c>
      <c r="O8" s="4" t="s">
        <v>33</v>
      </c>
      <c r="P8" s="4" t="str">
        <f>G8</f>
        <v xml:space="preserve"> DG Solar PV </v>
      </c>
      <c r="Q8" s="120" t="s">
        <v>68</v>
      </c>
      <c r="R8" s="120" t="s">
        <v>203</v>
      </c>
      <c r="S8" s="120" t="s">
        <v>203</v>
      </c>
      <c r="T8" s="120" t="s">
        <v>203</v>
      </c>
      <c r="U8" s="120" t="s">
        <v>203</v>
      </c>
      <c r="V8" s="120" t="s">
        <v>209</v>
      </c>
    </row>
    <row r="9" spans="1:22" ht="85">
      <c r="A9" s="5" t="s">
        <v>34</v>
      </c>
      <c r="B9" s="6" t="s">
        <v>35</v>
      </c>
      <c r="C9" s="6" t="s">
        <v>36</v>
      </c>
      <c r="D9" s="6" t="s">
        <v>37</v>
      </c>
      <c r="E9" s="6" t="s">
        <v>37</v>
      </c>
      <c r="F9" s="6" t="s">
        <v>38</v>
      </c>
      <c r="G9" s="6" t="s">
        <v>38</v>
      </c>
      <c r="H9" s="6" t="s">
        <v>36</v>
      </c>
      <c r="I9" s="6" t="s">
        <v>39</v>
      </c>
      <c r="J9" s="6" t="s">
        <v>39</v>
      </c>
      <c r="K9" s="6" t="s">
        <v>40</v>
      </c>
      <c r="L9" s="6" t="s">
        <v>36</v>
      </c>
      <c r="M9" s="6" t="s">
        <v>41</v>
      </c>
      <c r="N9" s="6" t="s">
        <v>42</v>
      </c>
      <c r="O9" s="6" t="s">
        <v>41</v>
      </c>
      <c r="P9" s="6" t="str">
        <f t="shared" ref="P9:P11" si="0">G9</f>
        <v xml:space="preserve"> IHS Energy  RSMeans  </v>
      </c>
      <c r="Q9" s="121" t="str">
        <f>B9&amp;" (adjusted)"</f>
        <v xml:space="preserve"> IHS Energy    RS Means  (adjusted)</v>
      </c>
    </row>
    <row r="10" spans="1:22" ht="68">
      <c r="A10" s="7" t="s">
        <v>43</v>
      </c>
      <c r="B10" s="8">
        <v>30</v>
      </c>
      <c r="C10" s="8">
        <v>400</v>
      </c>
      <c r="D10" s="8">
        <v>200</v>
      </c>
      <c r="E10" s="8">
        <v>400</v>
      </c>
      <c r="F10" s="8">
        <v>20</v>
      </c>
      <c r="G10" s="8" t="s">
        <v>44</v>
      </c>
      <c r="H10" s="8">
        <v>100</v>
      </c>
      <c r="I10" s="8" t="s">
        <v>45</v>
      </c>
      <c r="J10" s="8" t="s">
        <v>46</v>
      </c>
      <c r="K10" s="8">
        <v>100</v>
      </c>
      <c r="L10" s="8">
        <v>20</v>
      </c>
      <c r="M10" s="8" t="s">
        <v>47</v>
      </c>
      <c r="N10" s="8" t="s">
        <v>48</v>
      </c>
      <c r="O10" s="8" t="s">
        <v>49</v>
      </c>
      <c r="P10" s="8" t="str">
        <f t="shared" si="0"/>
        <v>DG-PV</v>
      </c>
      <c r="Q10" s="122">
        <f>B10</f>
        <v>30</v>
      </c>
      <c r="R10" s="122">
        <v>100</v>
      </c>
      <c r="S10" s="122">
        <v>100</v>
      </c>
      <c r="T10" s="122">
        <v>100</v>
      </c>
      <c r="U10" s="122">
        <v>100</v>
      </c>
      <c r="V10" s="122">
        <v>150</v>
      </c>
    </row>
    <row r="11" spans="1:22" ht="17">
      <c r="A11" s="3" t="s">
        <v>50</v>
      </c>
      <c r="B11" s="9" t="s">
        <v>51</v>
      </c>
      <c r="C11" s="9" t="s">
        <v>51</v>
      </c>
      <c r="D11" s="9" t="s">
        <v>51</v>
      </c>
      <c r="E11" s="9" t="s">
        <v>51</v>
      </c>
      <c r="F11" s="9" t="s">
        <v>51</v>
      </c>
      <c r="G11" s="9" t="s">
        <v>51</v>
      </c>
      <c r="H11" s="9" t="s">
        <v>51</v>
      </c>
      <c r="I11" s="9" t="s">
        <v>52</v>
      </c>
      <c r="J11" s="9" t="s">
        <v>52</v>
      </c>
      <c r="K11" s="9" t="s">
        <v>52</v>
      </c>
      <c r="L11" s="9" t="s">
        <v>21</v>
      </c>
      <c r="M11" s="9" t="s">
        <v>52</v>
      </c>
      <c r="N11" s="9" t="s">
        <v>53</v>
      </c>
      <c r="O11" s="9" t="s">
        <v>52</v>
      </c>
      <c r="P11" s="9" t="str">
        <f t="shared" si="0"/>
        <v>NA</v>
      </c>
      <c r="Q11" s="123" t="str">
        <f>B11</f>
        <v>NA</v>
      </c>
      <c r="R11" s="123" t="str">
        <f>Q11</f>
        <v>NA</v>
      </c>
      <c r="S11" s="123" t="str">
        <f>R11</f>
        <v>NA</v>
      </c>
      <c r="T11" s="123" t="str">
        <f>R11</f>
        <v>NA</v>
      </c>
      <c r="U11" s="123" t="str">
        <f t="shared" ref="U11:V11" si="1">S11</f>
        <v>NA</v>
      </c>
      <c r="V11" s="123" t="str">
        <f t="shared" si="1"/>
        <v>NA</v>
      </c>
    </row>
    <row r="12" spans="1:22" ht="19" thickBot="1">
      <c r="A12" s="181" t="s">
        <v>54</v>
      </c>
      <c r="B12" s="182"/>
      <c r="C12" s="182"/>
      <c r="D12" s="182"/>
      <c r="E12" s="182"/>
      <c r="F12" s="182"/>
      <c r="G12" s="182"/>
      <c r="H12" s="182"/>
      <c r="I12" s="182"/>
      <c r="J12" s="182"/>
      <c r="K12" s="182"/>
      <c r="L12" s="182"/>
      <c r="M12" s="182"/>
      <c r="N12" s="182"/>
      <c r="O12" s="183"/>
      <c r="P12" s="170"/>
      <c r="Q12" s="25"/>
    </row>
    <row r="13" spans="1:22" ht="15" customHeight="1">
      <c r="A13" s="10" t="s">
        <v>55</v>
      </c>
      <c r="B13" s="184" t="s">
        <v>56</v>
      </c>
      <c r="C13" s="184" t="s">
        <v>56</v>
      </c>
      <c r="D13" s="184" t="s">
        <v>57</v>
      </c>
      <c r="E13" s="184" t="s">
        <v>57</v>
      </c>
      <c r="F13" s="184" t="s">
        <v>56</v>
      </c>
      <c r="G13" s="184" t="s">
        <v>56</v>
      </c>
      <c r="H13" s="184" t="s">
        <v>56</v>
      </c>
      <c r="I13" s="184" t="s">
        <v>56</v>
      </c>
      <c r="J13" s="184" t="s">
        <v>56</v>
      </c>
      <c r="K13" s="184" t="s">
        <v>56</v>
      </c>
      <c r="L13" s="184" t="s">
        <v>58</v>
      </c>
      <c r="M13" s="184" t="s">
        <v>58</v>
      </c>
      <c r="N13" s="184" t="s">
        <v>59</v>
      </c>
      <c r="O13" s="186" t="s">
        <v>56</v>
      </c>
      <c r="P13" s="184" t="str">
        <f t="shared" ref="P13:P44" si="2">G13</f>
        <v xml:space="preserve"> Oahu </v>
      </c>
      <c r="Q13" s="159" t="s">
        <v>69</v>
      </c>
      <c r="R13" s="179" t="s">
        <v>69</v>
      </c>
      <c r="S13" s="179" t="s">
        <v>69</v>
      </c>
      <c r="T13" s="179" t="s">
        <v>69</v>
      </c>
      <c r="U13" s="179" t="s">
        <v>69</v>
      </c>
      <c r="V13" s="179" t="s">
        <v>69</v>
      </c>
    </row>
    <row r="14" spans="1:22" ht="17">
      <c r="A14" s="11" t="s">
        <v>60</v>
      </c>
      <c r="B14" s="185"/>
      <c r="C14" s="185"/>
      <c r="D14" s="185"/>
      <c r="E14" s="185"/>
      <c r="F14" s="185"/>
      <c r="G14" s="185"/>
      <c r="H14" s="185"/>
      <c r="I14" s="185"/>
      <c r="J14" s="185"/>
      <c r="K14" s="185"/>
      <c r="L14" s="185"/>
      <c r="M14" s="185"/>
      <c r="N14" s="185"/>
      <c r="O14" s="187"/>
      <c r="P14" s="185">
        <f t="shared" si="2"/>
        <v>0</v>
      </c>
      <c r="Q14" s="160"/>
      <c r="R14" s="180"/>
      <c r="S14" s="180"/>
      <c r="T14" s="180"/>
      <c r="U14" s="180"/>
      <c r="V14" s="180"/>
    </row>
    <row r="15" spans="1:22">
      <c r="A15" s="12">
        <v>2016</v>
      </c>
      <c r="B15" s="13">
        <v>2464.7039919774998</v>
      </c>
      <c r="C15" s="13">
        <v>6402.1316746175053</v>
      </c>
      <c r="D15" s="13" t="s">
        <v>148</v>
      </c>
      <c r="E15" s="13" t="s">
        <v>148</v>
      </c>
      <c r="F15" s="13">
        <v>2792.5543087866749</v>
      </c>
      <c r="G15" s="14">
        <v>3945</v>
      </c>
      <c r="H15" s="14">
        <v>12304</v>
      </c>
      <c r="I15" s="14">
        <v>1758</v>
      </c>
      <c r="J15" s="14">
        <v>1660</v>
      </c>
      <c r="K15" s="14">
        <v>1237</v>
      </c>
      <c r="L15" s="15">
        <v>6296</v>
      </c>
      <c r="M15" s="14">
        <v>3177</v>
      </c>
      <c r="N15" s="16">
        <v>2493</v>
      </c>
      <c r="O15" s="17">
        <v>1323</v>
      </c>
      <c r="P15" s="14">
        <f t="shared" si="2"/>
        <v>3945</v>
      </c>
      <c r="Q15" s="26">
        <f>1.107*F15</f>
        <v>3091.3576198268493</v>
      </c>
      <c r="R15" s="26">
        <f>INDEX('PSIP storage'!$C51:$Z51, 1, MATCH(R$7, 'PSIP storage'!$C$1:$Z$1, 0))</f>
        <v>753</v>
      </c>
      <c r="S15" s="26">
        <f>INDEX('PSIP storage'!$C51:$Z51, 1, MATCH(S$7, 'PSIP storage'!$C$1:$Z$1, 0))</f>
        <v>1083</v>
      </c>
      <c r="T15" s="26">
        <f>INDEX('PSIP storage'!$C51:$Z51, 1, MATCH(T$7, 'PSIP storage'!$C$1:$Z$1, 0))</f>
        <v>2640</v>
      </c>
      <c r="U15" s="26">
        <f>INDEX('PSIP storage'!$C51:$Z51, 1, MATCH(U$7, 'PSIP storage'!$C$1:$Z$1, 0))</f>
        <v>3180</v>
      </c>
      <c r="V15" s="26">
        <v>2800</v>
      </c>
    </row>
    <row r="16" spans="1:22">
      <c r="A16" s="18">
        <v>2017</v>
      </c>
      <c r="B16" s="19">
        <v>2503.5973233436303</v>
      </c>
      <c r="C16" s="19">
        <v>6317.2992720499897</v>
      </c>
      <c r="D16" s="19" t="s">
        <v>148</v>
      </c>
      <c r="E16" s="19" t="s">
        <v>148</v>
      </c>
      <c r="F16" s="19">
        <v>2626.6215439416483</v>
      </c>
      <c r="G16" s="14">
        <v>3716</v>
      </c>
      <c r="H16" s="14">
        <v>12525</v>
      </c>
      <c r="I16" s="14">
        <v>1783</v>
      </c>
      <c r="J16" s="14">
        <v>1683</v>
      </c>
      <c r="K16" s="14">
        <v>1253</v>
      </c>
      <c r="L16" s="15">
        <v>6092</v>
      </c>
      <c r="M16" s="14">
        <v>3219</v>
      </c>
      <c r="N16" s="16">
        <v>2526</v>
      </c>
      <c r="O16" s="17">
        <v>1347</v>
      </c>
      <c r="P16" s="14">
        <f t="shared" si="2"/>
        <v>3716</v>
      </c>
      <c r="Q16" s="26">
        <f t="shared" ref="Q16:Q44" si="3">1.107*F16</f>
        <v>2907.6700491434044</v>
      </c>
      <c r="R16" s="26">
        <f>INDEX('PSIP storage'!$C52:$Z52, 1, MATCH(R$7, 'PSIP storage'!$C$1:$Z$1, 0))</f>
        <v>692</v>
      </c>
      <c r="S16" s="26">
        <f>INDEX('PSIP storage'!$C52:$Z52, 1, MATCH(S$7, 'PSIP storage'!$C$1:$Z$1, 0))</f>
        <v>999</v>
      </c>
      <c r="T16" s="26">
        <f>INDEX('PSIP storage'!$C52:$Z52, 1, MATCH(T$7, 'PSIP storage'!$C$1:$Z$1, 0))</f>
        <v>2458</v>
      </c>
      <c r="U16" s="26">
        <f>INDEX('PSIP storage'!$C52:$Z52, 1, MATCH(U$7, 'PSIP storage'!$C$1:$Z$1, 0))</f>
        <v>2960</v>
      </c>
      <c r="V16" s="26">
        <f t="shared" ref="V16:V44" si="4">(1+inflation_rate)*V15</f>
        <v>2850.4</v>
      </c>
    </row>
    <row r="17" spans="1:22">
      <c r="A17" s="18">
        <v>2018</v>
      </c>
      <c r="B17" s="19">
        <v>2442.6907281481776</v>
      </c>
      <c r="C17" s="19">
        <v>6227.3386123274695</v>
      </c>
      <c r="D17" s="19" t="s">
        <v>148</v>
      </c>
      <c r="E17" s="19" t="s">
        <v>148</v>
      </c>
      <c r="F17" s="19">
        <v>2547.4510714844891</v>
      </c>
      <c r="G17" s="14">
        <v>3573</v>
      </c>
      <c r="H17" s="14">
        <v>11681</v>
      </c>
      <c r="I17" s="14">
        <v>1797</v>
      </c>
      <c r="J17" s="14">
        <v>1697</v>
      </c>
      <c r="K17" s="14">
        <v>1261</v>
      </c>
      <c r="L17" s="15">
        <v>6178</v>
      </c>
      <c r="M17" s="14">
        <v>3238</v>
      </c>
      <c r="N17" s="16">
        <v>2541</v>
      </c>
      <c r="O17" s="17">
        <v>1371</v>
      </c>
      <c r="P17" s="14">
        <f t="shared" si="2"/>
        <v>3573</v>
      </c>
      <c r="Q17" s="26">
        <f t="shared" si="3"/>
        <v>2820.0283361333295</v>
      </c>
      <c r="R17" s="26">
        <f>INDEX('PSIP storage'!$C53:$Z53, 1, MATCH(R$7, 'PSIP storage'!$C$1:$Z$1, 0))</f>
        <v>631</v>
      </c>
      <c r="S17" s="26">
        <f>INDEX('PSIP storage'!$C53:$Z53, 1, MATCH(S$7, 'PSIP storage'!$C$1:$Z$1, 0))</f>
        <v>914</v>
      </c>
      <c r="T17" s="26">
        <f>INDEX('PSIP storage'!$C53:$Z53, 1, MATCH(T$7, 'PSIP storage'!$C$1:$Z$1, 0))</f>
        <v>2261</v>
      </c>
      <c r="U17" s="26">
        <f>INDEX('PSIP storage'!$C53:$Z53, 1, MATCH(U$7, 'PSIP storage'!$C$1:$Z$1, 0))</f>
        <v>2723</v>
      </c>
      <c r="V17" s="26">
        <f t="shared" si="4"/>
        <v>2901.7072000000003</v>
      </c>
    </row>
    <row r="18" spans="1:22">
      <c r="A18" s="18">
        <v>2019</v>
      </c>
      <c r="B18" s="19">
        <v>2427.5812939277976</v>
      </c>
      <c r="C18" s="19">
        <v>6132.092563890792</v>
      </c>
      <c r="D18" s="19" t="s">
        <v>148</v>
      </c>
      <c r="E18" s="19" t="s">
        <v>148</v>
      </c>
      <c r="F18" s="19">
        <v>2483.5440974071917</v>
      </c>
      <c r="G18" s="14">
        <v>3457</v>
      </c>
      <c r="H18" s="14">
        <v>10781</v>
      </c>
      <c r="I18" s="14">
        <v>1822</v>
      </c>
      <c r="J18" s="14">
        <v>1720</v>
      </c>
      <c r="K18" s="14">
        <v>1277</v>
      </c>
      <c r="L18" s="15">
        <v>6269</v>
      </c>
      <c r="M18" s="14">
        <v>3280</v>
      </c>
      <c r="N18" s="16">
        <v>2574</v>
      </c>
      <c r="O18" s="17">
        <v>1396</v>
      </c>
      <c r="P18" s="14">
        <f t="shared" si="2"/>
        <v>3457</v>
      </c>
      <c r="Q18" s="26">
        <f t="shared" si="3"/>
        <v>2749.2833158297612</v>
      </c>
      <c r="R18" s="26">
        <f>INDEX('PSIP storage'!$C54:$Z54, 1, MATCH(R$7, 'PSIP storage'!$C$1:$Z$1, 0))</f>
        <v>581</v>
      </c>
      <c r="S18" s="26">
        <f>INDEX('PSIP storage'!$C54:$Z54, 1, MATCH(S$7, 'PSIP storage'!$C$1:$Z$1, 0))</f>
        <v>843</v>
      </c>
      <c r="T18" s="26">
        <f>INDEX('PSIP storage'!$C54:$Z54, 1, MATCH(T$7, 'PSIP storage'!$C$1:$Z$1, 0))</f>
        <v>2095</v>
      </c>
      <c r="U18" s="26">
        <f>INDEX('PSIP storage'!$C54:$Z54, 1, MATCH(U$7, 'PSIP storage'!$C$1:$Z$1, 0))</f>
        <v>2523</v>
      </c>
      <c r="V18" s="26">
        <f t="shared" si="4"/>
        <v>2953.9379296000002</v>
      </c>
    </row>
    <row r="19" spans="1:22">
      <c r="A19" s="18">
        <v>2020</v>
      </c>
      <c r="B19" s="19">
        <v>2480.3014110549811</v>
      </c>
      <c r="C19" s="19">
        <v>6031.4</v>
      </c>
      <c r="D19" s="19">
        <v>5097.2649452186315</v>
      </c>
      <c r="E19" s="19">
        <v>4572.289609054169</v>
      </c>
      <c r="F19" s="19">
        <v>2431.556542040501</v>
      </c>
      <c r="G19" s="14">
        <v>3360</v>
      </c>
      <c r="H19" s="14">
        <v>9848</v>
      </c>
      <c r="I19" s="14">
        <v>1845</v>
      </c>
      <c r="J19" s="14">
        <v>1742</v>
      </c>
      <c r="K19" s="14">
        <v>1292</v>
      </c>
      <c r="L19" s="15">
        <v>6354</v>
      </c>
      <c r="M19" s="14">
        <v>3319</v>
      </c>
      <c r="N19" s="16">
        <v>2604</v>
      </c>
      <c r="O19" s="17">
        <v>1421</v>
      </c>
      <c r="P19" s="14">
        <f t="shared" si="2"/>
        <v>3360</v>
      </c>
      <c r="Q19" s="26">
        <f t="shared" si="3"/>
        <v>2691.7330920388345</v>
      </c>
      <c r="R19" s="26">
        <f>INDEX('PSIP storage'!$C55:$Z55, 1, MATCH(R$7, 'PSIP storage'!$C$1:$Z$1, 0))</f>
        <v>539</v>
      </c>
      <c r="S19" s="26">
        <f>INDEX('PSIP storage'!$C55:$Z55, 1, MATCH(S$7, 'PSIP storage'!$C$1:$Z$1, 0))</f>
        <v>782</v>
      </c>
      <c r="T19" s="26">
        <f>INDEX('PSIP storage'!$C55:$Z55, 1, MATCH(T$7, 'PSIP storage'!$C$1:$Z$1, 0))</f>
        <v>1948</v>
      </c>
      <c r="U19" s="26">
        <f>INDEX('PSIP storage'!$C55:$Z55, 1, MATCH(U$7, 'PSIP storage'!$C$1:$Z$1, 0))</f>
        <v>2346</v>
      </c>
      <c r="V19" s="26">
        <f t="shared" si="4"/>
        <v>3007.1088123328004</v>
      </c>
    </row>
    <row r="20" spans="1:22">
      <c r="A20" s="18">
        <v>2021</v>
      </c>
      <c r="B20" s="19">
        <v>2520.4131275300842</v>
      </c>
      <c r="C20" s="19">
        <v>5879.5173282647756</v>
      </c>
      <c r="D20" s="19">
        <v>5207.2307155158751</v>
      </c>
      <c r="E20" s="19">
        <v>4671.7558726281231</v>
      </c>
      <c r="F20" s="19">
        <v>2392.2978214220348</v>
      </c>
      <c r="G20" s="14">
        <v>3285</v>
      </c>
      <c r="H20" s="14">
        <v>8874</v>
      </c>
      <c r="I20" s="14">
        <v>1870</v>
      </c>
      <c r="J20" s="14">
        <v>1766</v>
      </c>
      <c r="K20" s="14">
        <v>1309</v>
      </c>
      <c r="L20" s="15">
        <v>6446</v>
      </c>
      <c r="M20" s="14">
        <v>3362</v>
      </c>
      <c r="N20" s="16">
        <v>2638</v>
      </c>
      <c r="O20" s="17">
        <v>1447</v>
      </c>
      <c r="P20" s="14">
        <f t="shared" si="2"/>
        <v>3285</v>
      </c>
      <c r="Q20" s="26">
        <f t="shared" si="3"/>
        <v>2648.2736883141924</v>
      </c>
      <c r="R20" s="26">
        <f>INDEX('PSIP storage'!$C56:$Z56, 1, MATCH(R$7, 'PSIP storage'!$C$1:$Z$1, 0))</f>
        <v>506</v>
      </c>
      <c r="S20" s="26">
        <f>INDEX('PSIP storage'!$C56:$Z56, 1, MATCH(S$7, 'PSIP storage'!$C$1:$Z$1, 0))</f>
        <v>737</v>
      </c>
      <c r="T20" s="26">
        <f>INDEX('PSIP storage'!$C56:$Z56, 1, MATCH(T$7, 'PSIP storage'!$C$1:$Z$1, 0))</f>
        <v>1846</v>
      </c>
      <c r="U20" s="26">
        <f>INDEX('PSIP storage'!$C56:$Z56, 1, MATCH(U$7, 'PSIP storage'!$C$1:$Z$1, 0))</f>
        <v>2223</v>
      </c>
      <c r="V20" s="26">
        <f t="shared" si="4"/>
        <v>3061.2367709547907</v>
      </c>
    </row>
    <row r="21" spans="1:22">
      <c r="A21" s="18">
        <v>2022</v>
      </c>
      <c r="B21" s="19">
        <v>2586.2084856163383</v>
      </c>
      <c r="C21" s="19">
        <v>5720.2127067470847</v>
      </c>
      <c r="D21" s="19">
        <v>5324.2256801484764</v>
      </c>
      <c r="E21" s="19">
        <v>4778.0413404029687</v>
      </c>
      <c r="F21" s="19">
        <v>2357.4915347019078</v>
      </c>
      <c r="G21" s="14">
        <v>3218</v>
      </c>
      <c r="H21" s="14">
        <v>7867</v>
      </c>
      <c r="I21" s="14">
        <v>1896</v>
      </c>
      <c r="J21" s="14">
        <v>1790</v>
      </c>
      <c r="K21" s="14">
        <v>1326</v>
      </c>
      <c r="L21" s="15">
        <v>6541</v>
      </c>
      <c r="M21" s="14">
        <v>3406</v>
      </c>
      <c r="N21" s="16">
        <v>2672</v>
      </c>
      <c r="O21" s="17">
        <v>1473</v>
      </c>
      <c r="P21" s="14">
        <f t="shared" si="2"/>
        <v>3218</v>
      </c>
      <c r="Q21" s="26">
        <f t="shared" si="3"/>
        <v>2609.7431289150118</v>
      </c>
      <c r="R21" s="26">
        <f>INDEX('PSIP storage'!$C57:$Z57, 1, MATCH(R$7, 'PSIP storage'!$C$1:$Z$1, 0))</f>
        <v>478</v>
      </c>
      <c r="S21" s="26">
        <f>INDEX('PSIP storage'!$C57:$Z57, 1, MATCH(S$7, 'PSIP storage'!$C$1:$Z$1, 0))</f>
        <v>698</v>
      </c>
      <c r="T21" s="26">
        <f>INDEX('PSIP storage'!$C57:$Z57, 1, MATCH(T$7, 'PSIP storage'!$C$1:$Z$1, 0))</f>
        <v>1760</v>
      </c>
      <c r="U21" s="26">
        <f>INDEX('PSIP storage'!$C57:$Z57, 1, MATCH(U$7, 'PSIP storage'!$C$1:$Z$1, 0))</f>
        <v>2120</v>
      </c>
      <c r="V21" s="26">
        <f t="shared" si="4"/>
        <v>3116.339032831977</v>
      </c>
    </row>
    <row r="22" spans="1:22">
      <c r="A22" s="18">
        <v>2023</v>
      </c>
      <c r="B22" s="19">
        <v>2643.9702738254414</v>
      </c>
      <c r="C22" s="19">
        <v>5553.2681552403974</v>
      </c>
      <c r="D22" s="19">
        <v>5456.1223003658579</v>
      </c>
      <c r="E22" s="19">
        <v>4899.0142738254408</v>
      </c>
      <c r="F22" s="19">
        <v>2328.0930905225173</v>
      </c>
      <c r="G22" s="14">
        <v>3160</v>
      </c>
      <c r="H22" s="14">
        <v>7813</v>
      </c>
      <c r="I22" s="14">
        <v>1921</v>
      </c>
      <c r="J22" s="14">
        <v>1813</v>
      </c>
      <c r="K22" s="14">
        <v>1342</v>
      </c>
      <c r="L22" s="15">
        <v>6633</v>
      </c>
      <c r="M22" s="14">
        <v>3448</v>
      </c>
      <c r="N22" s="16">
        <v>2705</v>
      </c>
      <c r="O22" s="17">
        <v>1499</v>
      </c>
      <c r="P22" s="14">
        <f t="shared" si="2"/>
        <v>3160</v>
      </c>
      <c r="Q22" s="26">
        <f t="shared" si="3"/>
        <v>2577.1990512084267</v>
      </c>
      <c r="R22" s="26">
        <f>INDEX('PSIP storage'!$C58:$Z58, 1, MATCH(R$7, 'PSIP storage'!$C$1:$Z$1, 0))</f>
        <v>455</v>
      </c>
      <c r="S22" s="26">
        <f>INDEX('PSIP storage'!$C58:$Z58, 1, MATCH(S$7, 'PSIP storage'!$C$1:$Z$1, 0))</f>
        <v>666</v>
      </c>
      <c r="T22" s="26">
        <f>INDEX('PSIP storage'!$C58:$Z58, 1, MATCH(T$7, 'PSIP storage'!$C$1:$Z$1, 0))</f>
        <v>1687</v>
      </c>
      <c r="U22" s="26">
        <f>INDEX('PSIP storage'!$C58:$Z58, 1, MATCH(U$7, 'PSIP storage'!$C$1:$Z$1, 0))</f>
        <v>2032</v>
      </c>
      <c r="V22" s="26">
        <f t="shared" si="4"/>
        <v>3172.4331354229525</v>
      </c>
    </row>
    <row r="23" spans="1:22">
      <c r="A23" s="18">
        <v>2024</v>
      </c>
      <c r="B23" s="19">
        <v>2690.5277862972098</v>
      </c>
      <c r="C23" s="19">
        <v>5570.7969627130506</v>
      </c>
      <c r="D23" s="19">
        <v>5559.9163868462265</v>
      </c>
      <c r="E23" s="19">
        <v>4991.6661997750007</v>
      </c>
      <c r="F23" s="19">
        <v>2303.8503832517849</v>
      </c>
      <c r="G23" s="14">
        <v>3111</v>
      </c>
      <c r="H23" s="14">
        <v>7756</v>
      </c>
      <c r="I23" s="14">
        <v>1944</v>
      </c>
      <c r="J23" s="14">
        <v>1836</v>
      </c>
      <c r="K23" s="14">
        <v>1358</v>
      </c>
      <c r="L23" s="15">
        <v>6725</v>
      </c>
      <c r="M23" s="14">
        <v>3487</v>
      </c>
      <c r="N23" s="16">
        <v>2736</v>
      </c>
      <c r="O23" s="17">
        <v>1526</v>
      </c>
      <c r="P23" s="14">
        <f t="shared" si="2"/>
        <v>3111</v>
      </c>
      <c r="Q23" s="26">
        <f t="shared" si="3"/>
        <v>2550.362374259726</v>
      </c>
      <c r="R23" s="26">
        <f>INDEX('PSIP storage'!$C59:$Z59, 1, MATCH(R$7, 'PSIP storage'!$C$1:$Z$1, 0))</f>
        <v>435</v>
      </c>
      <c r="S23" s="26">
        <f>INDEX('PSIP storage'!$C59:$Z59, 1, MATCH(S$7, 'PSIP storage'!$C$1:$Z$1, 0))</f>
        <v>638</v>
      </c>
      <c r="T23" s="26">
        <f>INDEX('PSIP storage'!$C59:$Z59, 1, MATCH(T$7, 'PSIP storage'!$C$1:$Z$1, 0))</f>
        <v>1625</v>
      </c>
      <c r="U23" s="26">
        <f>INDEX('PSIP storage'!$C59:$Z59, 1, MATCH(U$7, 'PSIP storage'!$C$1:$Z$1, 0))</f>
        <v>1957</v>
      </c>
      <c r="V23" s="26">
        <f t="shared" si="4"/>
        <v>3229.5369318605658</v>
      </c>
    </row>
    <row r="24" spans="1:22">
      <c r="A24" s="18">
        <v>2025</v>
      </c>
      <c r="B24" s="19">
        <v>2721.6260420489648</v>
      </c>
      <c r="C24" s="19">
        <v>5587.1575483724228</v>
      </c>
      <c r="D24" s="19">
        <v>5664.1760184616151</v>
      </c>
      <c r="E24" s="19">
        <v>5084.5608276489638</v>
      </c>
      <c r="F24" s="19">
        <v>2284.3509042906599</v>
      </c>
      <c r="G24" s="14">
        <v>3068</v>
      </c>
      <c r="H24" s="14">
        <v>7694</v>
      </c>
      <c r="I24" s="14">
        <v>1969</v>
      </c>
      <c r="J24" s="14">
        <v>1859</v>
      </c>
      <c r="K24" s="14">
        <v>1373</v>
      </c>
      <c r="L24" s="15">
        <v>6826</v>
      </c>
      <c r="M24" s="14">
        <v>3527</v>
      </c>
      <c r="N24" s="16">
        <v>2768</v>
      </c>
      <c r="O24" s="17">
        <v>1554</v>
      </c>
      <c r="P24" s="14">
        <f t="shared" si="2"/>
        <v>3068</v>
      </c>
      <c r="Q24" s="26">
        <f t="shared" si="3"/>
        <v>2528.7764510497605</v>
      </c>
      <c r="R24" s="26">
        <f>INDEX('PSIP storage'!$C60:$Z60, 1, MATCH(R$7, 'PSIP storage'!$C$1:$Z$1, 0))</f>
        <v>418</v>
      </c>
      <c r="S24" s="26">
        <f>INDEX('PSIP storage'!$C60:$Z60, 1, MATCH(S$7, 'PSIP storage'!$C$1:$Z$1, 0))</f>
        <v>614</v>
      </c>
      <c r="T24" s="26">
        <f>INDEX('PSIP storage'!$C60:$Z60, 1, MATCH(T$7, 'PSIP storage'!$C$1:$Z$1, 0))</f>
        <v>1572</v>
      </c>
      <c r="U24" s="26">
        <f>INDEX('PSIP storage'!$C60:$Z60, 1, MATCH(U$7, 'PSIP storage'!$C$1:$Z$1, 0))</f>
        <v>1893</v>
      </c>
      <c r="V24" s="26">
        <f t="shared" si="4"/>
        <v>3287.668596634056</v>
      </c>
    </row>
    <row r="25" spans="1:22">
      <c r="A25" s="18">
        <v>2026</v>
      </c>
      <c r="B25" s="19">
        <v>2752.7225607762193</v>
      </c>
      <c r="C25" s="19">
        <v>5602.3021768996132</v>
      </c>
      <c r="D25" s="19">
        <v>5757.6863243479302</v>
      </c>
      <c r="E25" s="19">
        <v>5166.4788297190262</v>
      </c>
      <c r="F25" s="19">
        <v>2269.8365340149453</v>
      </c>
      <c r="G25" s="14">
        <v>3034</v>
      </c>
      <c r="H25" s="14">
        <v>7627</v>
      </c>
      <c r="I25" s="14">
        <v>1992</v>
      </c>
      <c r="J25" s="14">
        <v>1881</v>
      </c>
      <c r="K25" s="14">
        <v>1388</v>
      </c>
      <c r="L25" s="15">
        <v>6918</v>
      </c>
      <c r="M25" s="14">
        <v>3564</v>
      </c>
      <c r="N25" s="16">
        <v>2797</v>
      </c>
      <c r="O25" s="17">
        <v>1582</v>
      </c>
      <c r="P25" s="14">
        <f t="shared" si="2"/>
        <v>3034</v>
      </c>
      <c r="Q25" s="26">
        <f t="shared" si="3"/>
        <v>2512.7090431545444</v>
      </c>
      <c r="R25" s="26">
        <f>INDEX('PSIP storage'!$C61:$Z61, 1, MATCH(R$7, 'PSIP storage'!$C$1:$Z$1, 0))</f>
        <v>403</v>
      </c>
      <c r="S25" s="26">
        <f>INDEX('PSIP storage'!$C61:$Z61, 1, MATCH(S$7, 'PSIP storage'!$C$1:$Z$1, 0))</f>
        <v>594</v>
      </c>
      <c r="T25" s="26">
        <f>INDEX('PSIP storage'!$C61:$Z61, 1, MATCH(T$7, 'PSIP storage'!$C$1:$Z$1, 0))</f>
        <v>1526</v>
      </c>
      <c r="U25" s="26">
        <f>INDEX('PSIP storage'!$C61:$Z61, 1, MATCH(U$7, 'PSIP storage'!$C$1:$Z$1, 0))</f>
        <v>1838</v>
      </c>
      <c r="V25" s="26">
        <f t="shared" si="4"/>
        <v>3346.8466313734689</v>
      </c>
    </row>
    <row r="26" spans="1:22">
      <c r="A26" s="18">
        <v>2027</v>
      </c>
      <c r="B26" s="19">
        <v>2772.7519672184053</v>
      </c>
      <c r="C26" s="19">
        <v>5616.1817730081102</v>
      </c>
      <c r="D26" s="19">
        <v>5850.9679706781271</v>
      </c>
      <c r="E26" s="19">
        <v>5247.9363261566441</v>
      </c>
      <c r="F26" s="19">
        <v>2257.2273269524439</v>
      </c>
      <c r="G26" s="14">
        <v>3004</v>
      </c>
      <c r="H26" s="14">
        <v>7555</v>
      </c>
      <c r="I26" s="14">
        <v>2021</v>
      </c>
      <c r="J26" s="14">
        <v>1909</v>
      </c>
      <c r="K26" s="14">
        <v>1408</v>
      </c>
      <c r="L26" s="15">
        <v>7019</v>
      </c>
      <c r="M26" s="14">
        <v>3617</v>
      </c>
      <c r="N26" s="16">
        <v>2838</v>
      </c>
      <c r="O26" s="17">
        <v>1610</v>
      </c>
      <c r="P26" s="14">
        <f t="shared" si="2"/>
        <v>3004</v>
      </c>
      <c r="Q26" s="26">
        <f t="shared" si="3"/>
        <v>2498.7506509363552</v>
      </c>
      <c r="R26" s="26">
        <f>INDEX('PSIP storage'!$C62:$Z62, 1, MATCH(R$7, 'PSIP storage'!$C$1:$Z$1, 0))</f>
        <v>390</v>
      </c>
      <c r="S26" s="26">
        <f>INDEX('PSIP storage'!$C62:$Z62, 1, MATCH(S$7, 'PSIP storage'!$C$1:$Z$1, 0))</f>
        <v>576</v>
      </c>
      <c r="T26" s="26">
        <f>INDEX('PSIP storage'!$C62:$Z62, 1, MATCH(T$7, 'PSIP storage'!$C$1:$Z$1, 0))</f>
        <v>1486</v>
      </c>
      <c r="U26" s="26">
        <f>INDEX('PSIP storage'!$C62:$Z62, 1, MATCH(U$7, 'PSIP storage'!$C$1:$Z$1, 0))</f>
        <v>1790</v>
      </c>
      <c r="V26" s="26">
        <f t="shared" si="4"/>
        <v>3407.0898707381912</v>
      </c>
    </row>
    <row r="27" spans="1:22">
      <c r="A27" s="18">
        <v>2028</v>
      </c>
      <c r="B27" s="19">
        <v>2804.6500478690732</v>
      </c>
      <c r="C27" s="19">
        <v>5628.7458886711975</v>
      </c>
      <c r="D27" s="19">
        <v>5947.9605780634729</v>
      </c>
      <c r="E27" s="19">
        <v>5332.8683006515603</v>
      </c>
      <c r="F27" s="19">
        <v>2246.7441259211696</v>
      </c>
      <c r="G27" s="14">
        <v>2976</v>
      </c>
      <c r="H27" s="14">
        <v>7478</v>
      </c>
      <c r="I27" s="14">
        <v>2051</v>
      </c>
      <c r="J27" s="14">
        <v>1937</v>
      </c>
      <c r="K27" s="14">
        <v>1428</v>
      </c>
      <c r="L27" s="15">
        <v>7121</v>
      </c>
      <c r="M27" s="14">
        <v>3668</v>
      </c>
      <c r="N27" s="16">
        <v>2878</v>
      </c>
      <c r="O27" s="17">
        <v>1639</v>
      </c>
      <c r="P27" s="14">
        <f t="shared" si="2"/>
        <v>2976</v>
      </c>
      <c r="Q27" s="26">
        <f t="shared" si="3"/>
        <v>2487.1457473947348</v>
      </c>
      <c r="R27" s="26">
        <f>INDEX('PSIP storage'!$C63:$Z63, 1, MATCH(R$7, 'PSIP storage'!$C$1:$Z$1, 0))</f>
        <v>379</v>
      </c>
      <c r="S27" s="26">
        <f>INDEX('PSIP storage'!$C63:$Z63, 1, MATCH(S$7, 'PSIP storage'!$C$1:$Z$1, 0))</f>
        <v>560</v>
      </c>
      <c r="T27" s="26">
        <f>INDEX('PSIP storage'!$C63:$Z63, 1, MATCH(T$7, 'PSIP storage'!$C$1:$Z$1, 0))</f>
        <v>1452</v>
      </c>
      <c r="U27" s="26">
        <f>INDEX('PSIP storage'!$C63:$Z63, 1, MATCH(U$7, 'PSIP storage'!$C$1:$Z$1, 0))</f>
        <v>1748</v>
      </c>
      <c r="V27" s="26">
        <f t="shared" si="4"/>
        <v>3468.4174884114786</v>
      </c>
    </row>
    <row r="28" spans="1:22">
      <c r="A28" s="18">
        <v>2029</v>
      </c>
      <c r="B28" s="19">
        <v>2829.7470264650283</v>
      </c>
      <c r="C28" s="19">
        <v>5639.9426696036999</v>
      </c>
      <c r="D28" s="19">
        <v>6049.1099644645219</v>
      </c>
      <c r="E28" s="19">
        <v>5421.7158415043723</v>
      </c>
      <c r="F28" s="19">
        <v>2238.2105020623089</v>
      </c>
      <c r="G28" s="14">
        <v>2952</v>
      </c>
      <c r="H28" s="14">
        <v>7396</v>
      </c>
      <c r="I28" s="14">
        <v>2079</v>
      </c>
      <c r="J28" s="14">
        <v>1963</v>
      </c>
      <c r="K28" s="14">
        <v>1447</v>
      </c>
      <c r="L28" s="15">
        <v>7222</v>
      </c>
      <c r="M28" s="14">
        <v>3716</v>
      </c>
      <c r="N28" s="16">
        <v>2916</v>
      </c>
      <c r="O28" s="17">
        <v>1669</v>
      </c>
      <c r="P28" s="14">
        <f t="shared" si="2"/>
        <v>2952</v>
      </c>
      <c r="Q28" s="26">
        <f t="shared" si="3"/>
        <v>2477.6990257829762</v>
      </c>
      <c r="R28" s="26">
        <f>INDEX('PSIP storage'!$C64:$Z64, 1, MATCH(R$7, 'PSIP storage'!$C$1:$Z$1, 0))</f>
        <v>369</v>
      </c>
      <c r="S28" s="26">
        <f>INDEX('PSIP storage'!$C64:$Z64, 1, MATCH(S$7, 'PSIP storage'!$C$1:$Z$1, 0))</f>
        <v>547</v>
      </c>
      <c r="T28" s="26">
        <f>INDEX('PSIP storage'!$C64:$Z64, 1, MATCH(T$7, 'PSIP storage'!$C$1:$Z$1, 0))</f>
        <v>1422</v>
      </c>
      <c r="U28" s="26">
        <f>INDEX('PSIP storage'!$C64:$Z64, 1, MATCH(U$7, 'PSIP storage'!$C$1:$Z$1, 0))</f>
        <v>1712</v>
      </c>
      <c r="V28" s="26">
        <f t="shared" si="4"/>
        <v>3530.8490032028853</v>
      </c>
    </row>
    <row r="29" spans="1:22">
      <c r="A29" s="18">
        <v>2030</v>
      </c>
      <c r="B29" s="19">
        <v>2867.3909183889423</v>
      </c>
      <c r="C29" s="19">
        <v>5649.718820981846</v>
      </c>
      <c r="D29" s="19">
        <v>6153.9238867682443</v>
      </c>
      <c r="E29" s="19">
        <v>5513.9818813488919</v>
      </c>
      <c r="F29" s="19">
        <v>2232.3191138772654</v>
      </c>
      <c r="G29" s="14">
        <v>2933</v>
      </c>
      <c r="H29" s="14">
        <v>7309</v>
      </c>
      <c r="I29" s="14">
        <v>2108</v>
      </c>
      <c r="J29" s="14">
        <v>1991</v>
      </c>
      <c r="K29" s="14">
        <v>1466</v>
      </c>
      <c r="L29" s="15">
        <v>7323</v>
      </c>
      <c r="M29" s="14">
        <v>3766</v>
      </c>
      <c r="N29" s="16">
        <v>2955</v>
      </c>
      <c r="O29" s="17">
        <v>1699</v>
      </c>
      <c r="P29" s="14">
        <f t="shared" si="2"/>
        <v>2933</v>
      </c>
      <c r="Q29" s="26">
        <f t="shared" si="3"/>
        <v>2471.1772590621326</v>
      </c>
      <c r="R29" s="26">
        <f>INDEX('PSIP storage'!$C65:$Z65, 1, MATCH(R$7, 'PSIP storage'!$C$1:$Z$1, 0))</f>
        <v>361</v>
      </c>
      <c r="S29" s="26">
        <f>INDEX('PSIP storage'!$C65:$Z65, 1, MATCH(S$7, 'PSIP storage'!$C$1:$Z$1, 0))</f>
        <v>535</v>
      </c>
      <c r="T29" s="26">
        <f>INDEX('PSIP storage'!$C65:$Z65, 1, MATCH(T$7, 'PSIP storage'!$C$1:$Z$1, 0))</f>
        <v>1395</v>
      </c>
      <c r="U29" s="26">
        <f>INDEX('PSIP storage'!$C65:$Z65, 1, MATCH(U$7, 'PSIP storage'!$C$1:$Z$1, 0))</f>
        <v>1680</v>
      </c>
      <c r="V29" s="26">
        <f t="shared" si="4"/>
        <v>3594.4042852605371</v>
      </c>
    </row>
    <row r="30" spans="1:22">
      <c r="A30" s="18">
        <v>2031</v>
      </c>
      <c r="B30" s="19">
        <v>2890.7301408308635</v>
      </c>
      <c r="C30" s="19">
        <v>5704.716666072085</v>
      </c>
      <c r="D30" s="19">
        <v>6256.9423495255387</v>
      </c>
      <c r="E30" s="19">
        <v>5604.2015039977987</v>
      </c>
      <c r="F30" s="19">
        <v>2226.443232926556</v>
      </c>
      <c r="G30" s="14">
        <v>2925</v>
      </c>
      <c r="H30" s="14">
        <v>7216</v>
      </c>
      <c r="I30" s="14">
        <v>2139</v>
      </c>
      <c r="J30" s="14">
        <v>2019</v>
      </c>
      <c r="K30" s="14">
        <v>1487</v>
      </c>
      <c r="L30" s="15">
        <v>7425</v>
      </c>
      <c r="M30" s="14">
        <v>3819</v>
      </c>
      <c r="N30" s="16">
        <v>2997</v>
      </c>
      <c r="O30" s="17">
        <v>1729</v>
      </c>
      <c r="P30" s="14">
        <f t="shared" si="2"/>
        <v>2925</v>
      </c>
      <c r="Q30" s="26">
        <f t="shared" si="3"/>
        <v>2464.6726588496977</v>
      </c>
      <c r="R30" s="26">
        <f>INDEX('PSIP storage'!$C66:$Z66, 1, MATCH(R$7, 'PSIP storage'!$C$1:$Z$1, 0))</f>
        <v>353</v>
      </c>
      <c r="S30" s="26">
        <f>INDEX('PSIP storage'!$C66:$Z66, 1, MATCH(S$7, 'PSIP storage'!$C$1:$Z$1, 0))</f>
        <v>525</v>
      </c>
      <c r="T30" s="26">
        <f>INDEX('PSIP storage'!$C66:$Z66, 1, MATCH(T$7, 'PSIP storage'!$C$1:$Z$1, 0))</f>
        <v>1372</v>
      </c>
      <c r="U30" s="26">
        <f>INDEX('PSIP storage'!$C66:$Z66, 1, MATCH(U$7, 'PSIP storage'!$C$1:$Z$1, 0))</f>
        <v>1652</v>
      </c>
      <c r="V30" s="26">
        <f t="shared" si="4"/>
        <v>3659.1035623952266</v>
      </c>
    </row>
    <row r="31" spans="1:22">
      <c r="A31" s="18">
        <v>2032</v>
      </c>
      <c r="B31" s="19">
        <v>2924.8407564926679</v>
      </c>
      <c r="C31" s="19">
        <v>5759.8639246875737</v>
      </c>
      <c r="D31" s="19">
        <v>6361.7844733612355</v>
      </c>
      <c r="E31" s="19">
        <v>5695.9888109229414</v>
      </c>
      <c r="F31" s="19">
        <v>2220.582818392244</v>
      </c>
      <c r="G31" s="14">
        <v>2917</v>
      </c>
      <c r="H31" s="14">
        <v>7117</v>
      </c>
      <c r="I31" s="14">
        <v>2169</v>
      </c>
      <c r="J31" s="14">
        <v>2048</v>
      </c>
      <c r="K31" s="14">
        <v>1507</v>
      </c>
      <c r="L31" s="15">
        <v>7528</v>
      </c>
      <c r="M31" s="14">
        <v>3872</v>
      </c>
      <c r="N31" s="16">
        <v>3038</v>
      </c>
      <c r="O31" s="17">
        <v>1761</v>
      </c>
      <c r="P31" s="14">
        <f t="shared" si="2"/>
        <v>2917</v>
      </c>
      <c r="Q31" s="26">
        <f t="shared" si="3"/>
        <v>2458.1851799602141</v>
      </c>
      <c r="R31" s="26">
        <f>INDEX('PSIP storage'!$C67:$Z67, 1, MATCH(R$7, 'PSIP storage'!$C$1:$Z$1, 0))</f>
        <v>347</v>
      </c>
      <c r="S31" s="26">
        <f>INDEX('PSIP storage'!$C67:$Z67, 1, MATCH(S$7, 'PSIP storage'!$C$1:$Z$1, 0))</f>
        <v>516</v>
      </c>
      <c r="T31" s="26">
        <f>INDEX('PSIP storage'!$C67:$Z67, 1, MATCH(T$7, 'PSIP storage'!$C$1:$Z$1, 0))</f>
        <v>1352</v>
      </c>
      <c r="U31" s="26">
        <f>INDEX('PSIP storage'!$C67:$Z67, 1, MATCH(U$7, 'PSIP storage'!$C$1:$Z$1, 0))</f>
        <v>1628</v>
      </c>
      <c r="V31" s="26">
        <f t="shared" si="4"/>
        <v>3724.9674265183407</v>
      </c>
    </row>
    <row r="32" spans="1:22">
      <c r="A32" s="18">
        <v>2033</v>
      </c>
      <c r="B32" s="19">
        <v>2949.4897484144813</v>
      </c>
      <c r="C32" s="19">
        <v>5815.1481564134147</v>
      </c>
      <c r="D32" s="19">
        <v>6468.4839383404205</v>
      </c>
      <c r="E32" s="19">
        <v>5789.3723626533592</v>
      </c>
      <c r="F32" s="19">
        <v>2214.7378295638323</v>
      </c>
      <c r="G32" s="14">
        <v>2910</v>
      </c>
      <c r="H32" s="14">
        <v>7245</v>
      </c>
      <c r="I32" s="14">
        <v>2202</v>
      </c>
      <c r="J32" s="14">
        <v>2079</v>
      </c>
      <c r="K32" s="14">
        <v>1530</v>
      </c>
      <c r="L32" s="15">
        <v>7638</v>
      </c>
      <c r="M32" s="14">
        <v>3930</v>
      </c>
      <c r="N32" s="16">
        <v>3083</v>
      </c>
      <c r="O32" s="17">
        <v>1792</v>
      </c>
      <c r="P32" s="14">
        <f t="shared" si="2"/>
        <v>2910</v>
      </c>
      <c r="Q32" s="26">
        <f t="shared" si="3"/>
        <v>2451.7147773271622</v>
      </c>
      <c r="R32" s="26">
        <f>INDEX('PSIP storage'!$C68:$Z68, 1, MATCH(R$7, 'PSIP storage'!$C$1:$Z$1, 0))</f>
        <v>341</v>
      </c>
      <c r="S32" s="26">
        <f>INDEX('PSIP storage'!$C68:$Z68, 1, MATCH(S$7, 'PSIP storage'!$C$1:$Z$1, 0))</f>
        <v>508</v>
      </c>
      <c r="T32" s="26">
        <f>INDEX('PSIP storage'!$C68:$Z68, 1, MATCH(T$7, 'PSIP storage'!$C$1:$Z$1, 0))</f>
        <v>1334</v>
      </c>
      <c r="U32" s="26">
        <f>INDEX('PSIP storage'!$C68:$Z68, 1, MATCH(U$7, 'PSIP storage'!$C$1:$Z$1, 0))</f>
        <v>1606</v>
      </c>
      <c r="V32" s="26">
        <f t="shared" si="4"/>
        <v>3792.0168401956707</v>
      </c>
    </row>
    <row r="33" spans="1:22">
      <c r="A33" s="18">
        <v>2034</v>
      </c>
      <c r="B33" s="19">
        <v>2984.2937274457722</v>
      </c>
      <c r="C33" s="19">
        <v>5870.5564245697869</v>
      </c>
      <c r="D33" s="19">
        <v>6577.075065170231</v>
      </c>
      <c r="E33" s="19">
        <v>5884.3812579694277</v>
      </c>
      <c r="F33" s="19">
        <v>2208.9082258379804</v>
      </c>
      <c r="G33" s="14">
        <v>2902</v>
      </c>
      <c r="H33" s="14">
        <v>7375</v>
      </c>
      <c r="I33" s="14">
        <v>2234</v>
      </c>
      <c r="J33" s="14">
        <v>2110</v>
      </c>
      <c r="K33" s="14">
        <v>1552</v>
      </c>
      <c r="L33" s="15">
        <v>7743</v>
      </c>
      <c r="M33" s="14">
        <v>3986</v>
      </c>
      <c r="N33" s="16">
        <v>3127</v>
      </c>
      <c r="O33" s="17">
        <v>1825</v>
      </c>
      <c r="P33" s="14">
        <f t="shared" si="2"/>
        <v>2902</v>
      </c>
      <c r="Q33" s="26">
        <f t="shared" si="3"/>
        <v>2445.2614060026444</v>
      </c>
      <c r="R33" s="26">
        <f>INDEX('PSIP storage'!$C69:$Z69, 1, MATCH(R$7, 'PSIP storage'!$C$1:$Z$1, 0))</f>
        <v>336</v>
      </c>
      <c r="S33" s="26">
        <f>INDEX('PSIP storage'!$C69:$Z69, 1, MATCH(S$7, 'PSIP storage'!$C$1:$Z$1, 0))</f>
        <v>500</v>
      </c>
      <c r="T33" s="26">
        <f>INDEX('PSIP storage'!$C69:$Z69, 1, MATCH(T$7, 'PSIP storage'!$C$1:$Z$1, 0))</f>
        <v>1318</v>
      </c>
      <c r="U33" s="26">
        <f>INDEX('PSIP storage'!$C69:$Z69, 1, MATCH(U$7, 'PSIP storage'!$C$1:$Z$1, 0))</f>
        <v>1587</v>
      </c>
      <c r="V33" s="26">
        <f t="shared" si="4"/>
        <v>3860.273143319193</v>
      </c>
    </row>
    <row r="34" spans="1:22">
      <c r="A34" s="18">
        <v>2035</v>
      </c>
      <c r="B34" s="19">
        <v>3009.6442644248327</v>
      </c>
      <c r="C34" s="19">
        <v>5926.0752823771099</v>
      </c>
      <c r="D34" s="19">
        <v>6687.5928276237801</v>
      </c>
      <c r="E34" s="19">
        <v>5981.0451442789617</v>
      </c>
      <c r="F34" s="19">
        <v>2203.0939667182247</v>
      </c>
      <c r="G34" s="14">
        <v>2894</v>
      </c>
      <c r="H34" s="14">
        <v>7508</v>
      </c>
      <c r="I34" s="14">
        <v>2270</v>
      </c>
      <c r="J34" s="14">
        <v>2143</v>
      </c>
      <c r="K34" s="14">
        <v>1577</v>
      </c>
      <c r="L34" s="15">
        <v>7850</v>
      </c>
      <c r="M34" s="14">
        <v>4050</v>
      </c>
      <c r="N34" s="16">
        <v>3178</v>
      </c>
      <c r="O34" s="17">
        <v>1857</v>
      </c>
      <c r="P34" s="14">
        <f t="shared" si="2"/>
        <v>2894</v>
      </c>
      <c r="Q34" s="26">
        <f t="shared" si="3"/>
        <v>2438.8250211570748</v>
      </c>
      <c r="R34" s="26">
        <f>INDEX('PSIP storage'!$C70:$Z70, 1, MATCH(R$7, 'PSIP storage'!$C$1:$Z$1, 0))</f>
        <v>331</v>
      </c>
      <c r="S34" s="26">
        <f>INDEX('PSIP storage'!$C70:$Z70, 1, MATCH(S$7, 'PSIP storage'!$C$1:$Z$1, 0))</f>
        <v>494</v>
      </c>
      <c r="T34" s="26">
        <f>INDEX('PSIP storage'!$C70:$Z70, 1, MATCH(T$7, 'PSIP storage'!$C$1:$Z$1, 0))</f>
        <v>1304</v>
      </c>
      <c r="U34" s="26">
        <f>INDEX('PSIP storage'!$C70:$Z70, 1, MATCH(U$7, 'PSIP storage'!$C$1:$Z$1, 0))</f>
        <v>1570</v>
      </c>
      <c r="V34" s="26">
        <f t="shared" si="4"/>
        <v>3929.7580598989384</v>
      </c>
    </row>
    <row r="35" spans="1:22">
      <c r="A35" s="18">
        <v>2036</v>
      </c>
      <c r="B35" s="19">
        <v>3045.1580667450462</v>
      </c>
      <c r="C35" s="19">
        <v>5981.6907587839369</v>
      </c>
      <c r="D35" s="19">
        <v>6800.0728652079724</v>
      </c>
      <c r="E35" s="19">
        <v>6079.3942281962582</v>
      </c>
      <c r="F35" s="19">
        <v>2197.295011814695</v>
      </c>
      <c r="G35" s="14">
        <v>2887</v>
      </c>
      <c r="H35" s="14">
        <v>7643</v>
      </c>
      <c r="I35" s="14">
        <v>2304</v>
      </c>
      <c r="J35" s="14">
        <v>2176</v>
      </c>
      <c r="K35" s="14">
        <v>1601</v>
      </c>
      <c r="L35" s="15">
        <v>7952</v>
      </c>
      <c r="M35" s="14">
        <v>4112</v>
      </c>
      <c r="N35" s="16">
        <v>3226</v>
      </c>
      <c r="O35" s="17">
        <v>1891</v>
      </c>
      <c r="P35" s="14">
        <f t="shared" si="2"/>
        <v>2887</v>
      </c>
      <c r="Q35" s="26">
        <f t="shared" si="3"/>
        <v>2432.4055780788672</v>
      </c>
      <c r="R35" s="26">
        <f>INDEX('PSIP storage'!$C71:$Z71, 1, MATCH(R$7, 'PSIP storage'!$C$1:$Z$1, 0))</f>
        <v>327</v>
      </c>
      <c r="S35" s="26">
        <f>INDEX('PSIP storage'!$C71:$Z71, 1, MATCH(S$7, 'PSIP storage'!$C$1:$Z$1, 0))</f>
        <v>488</v>
      </c>
      <c r="T35" s="26">
        <f>INDEX('PSIP storage'!$C71:$Z71, 1, MATCH(T$7, 'PSIP storage'!$C$1:$Z$1, 0))</f>
        <v>1291</v>
      </c>
      <c r="U35" s="26">
        <f>INDEX('PSIP storage'!$C71:$Z71, 1, MATCH(U$7, 'PSIP storage'!$C$1:$Z$1, 0))</f>
        <v>1555</v>
      </c>
      <c r="V35" s="26">
        <f t="shared" si="4"/>
        <v>4000.4937049771193</v>
      </c>
    </row>
    <row r="36" spans="1:22">
      <c r="A36" s="18">
        <v>2037</v>
      </c>
      <c r="B36" s="19">
        <v>3071.2268029278375</v>
      </c>
      <c r="C36" s="19">
        <v>6037.3883439499195</v>
      </c>
      <c r="D36" s="19">
        <v>6914.5514960800228</v>
      </c>
      <c r="E36" s="19">
        <v>6179.4592863280741</v>
      </c>
      <c r="F36" s="19">
        <v>2191.5113208438352</v>
      </c>
      <c r="G36" s="14">
        <v>2879</v>
      </c>
      <c r="H36" s="14">
        <v>7781</v>
      </c>
      <c r="I36" s="14">
        <v>2342</v>
      </c>
      <c r="J36" s="14">
        <v>2211</v>
      </c>
      <c r="K36" s="14">
        <v>1627</v>
      </c>
      <c r="L36" s="15">
        <v>8062</v>
      </c>
      <c r="M36" s="14">
        <v>4179</v>
      </c>
      <c r="N36" s="16">
        <v>3279</v>
      </c>
      <c r="O36" s="17">
        <v>1925</v>
      </c>
      <c r="P36" s="14">
        <f t="shared" si="2"/>
        <v>2879</v>
      </c>
      <c r="Q36" s="26">
        <f t="shared" si="3"/>
        <v>2426.0030321741256</v>
      </c>
      <c r="R36" s="26">
        <f>INDEX('PSIP storage'!$C72:$Z72, 1, MATCH(R$7, 'PSIP storage'!$C$1:$Z$1, 0))</f>
        <v>323</v>
      </c>
      <c r="S36" s="26">
        <f>INDEX('PSIP storage'!$C72:$Z72, 1, MATCH(S$7, 'PSIP storage'!$C$1:$Z$1, 0))</f>
        <v>483</v>
      </c>
      <c r="T36" s="26">
        <f>INDEX('PSIP storage'!$C72:$Z72, 1, MATCH(T$7, 'PSIP storage'!$C$1:$Z$1, 0))</f>
        <v>1280</v>
      </c>
      <c r="U36" s="26">
        <f>INDEX('PSIP storage'!$C72:$Z72, 1, MATCH(U$7, 'PSIP storage'!$C$1:$Z$1, 0))</f>
        <v>1541</v>
      </c>
      <c r="V36" s="26">
        <f t="shared" si="4"/>
        <v>4072.5025916667073</v>
      </c>
    </row>
    <row r="37" spans="1:22">
      <c r="A37" s="18">
        <v>2038</v>
      </c>
      <c r="B37" s="19">
        <v>3107.4672792023862</v>
      </c>
      <c r="C37" s="19">
        <v>6093.1529743760311</v>
      </c>
      <c r="D37" s="19">
        <v>7031.0657302176151</v>
      </c>
      <c r="E37" s="19">
        <v>6281.2716762706277</v>
      </c>
      <c r="F37" s="19">
        <v>2185.7428536281218</v>
      </c>
      <c r="G37" s="14">
        <v>2872</v>
      </c>
      <c r="H37" s="14">
        <v>7921</v>
      </c>
      <c r="I37" s="14">
        <v>2379</v>
      </c>
      <c r="J37" s="14">
        <v>2246</v>
      </c>
      <c r="K37" s="14">
        <v>1653</v>
      </c>
      <c r="L37" s="15">
        <v>8166</v>
      </c>
      <c r="M37" s="14">
        <v>4246</v>
      </c>
      <c r="N37" s="16">
        <v>3331</v>
      </c>
      <c r="O37" s="17">
        <v>1959</v>
      </c>
      <c r="P37" s="14">
        <f t="shared" si="2"/>
        <v>2872</v>
      </c>
      <c r="Q37" s="26">
        <f t="shared" si="3"/>
        <v>2419.6173389663309</v>
      </c>
      <c r="R37" s="26">
        <f>INDEX('PSIP storage'!$C73:$Z73, 1, MATCH(R$7, 'PSIP storage'!$C$1:$Z$1, 0))</f>
        <v>320</v>
      </c>
      <c r="S37" s="26">
        <f>INDEX('PSIP storage'!$C73:$Z73, 1, MATCH(S$7, 'PSIP storage'!$C$1:$Z$1, 0))</f>
        <v>479</v>
      </c>
      <c r="T37" s="26">
        <f>INDEX('PSIP storage'!$C73:$Z73, 1, MATCH(T$7, 'PSIP storage'!$C$1:$Z$1, 0))</f>
        <v>1270</v>
      </c>
      <c r="U37" s="26">
        <f>INDEX('PSIP storage'!$C73:$Z73, 1, MATCH(U$7, 'PSIP storage'!$C$1:$Z$1, 0))</f>
        <v>1529</v>
      </c>
      <c r="V37" s="26">
        <f t="shared" si="4"/>
        <v>4145.8076383167081</v>
      </c>
    </row>
    <row r="38" spans="1:22">
      <c r="A38" s="18">
        <v>2039</v>
      </c>
      <c r="B38" s="19">
        <v>3134.2712640921741</v>
      </c>
      <c r="C38" s="19">
        <v>6148.9690176740432</v>
      </c>
      <c r="D38" s="19">
        <v>7149.6532828477075</v>
      </c>
      <c r="E38" s="19">
        <v>6384.8633478217807</v>
      </c>
      <c r="F38" s="19">
        <v>2179.9895700957886</v>
      </c>
      <c r="G38" s="14">
        <v>2864</v>
      </c>
      <c r="H38" s="14">
        <v>8064</v>
      </c>
      <c r="I38" s="14">
        <v>2419</v>
      </c>
      <c r="J38" s="14">
        <v>2284</v>
      </c>
      <c r="K38" s="14">
        <v>1681</v>
      </c>
      <c r="L38" s="15">
        <v>8267</v>
      </c>
      <c r="M38" s="14">
        <v>4317</v>
      </c>
      <c r="N38" s="16">
        <v>3387</v>
      </c>
      <c r="O38" s="17">
        <v>1995</v>
      </c>
      <c r="P38" s="14">
        <f t="shared" si="2"/>
        <v>2864</v>
      </c>
      <c r="Q38" s="26">
        <f t="shared" si="3"/>
        <v>2413.2484540960381</v>
      </c>
      <c r="R38" s="26">
        <f>INDEX('PSIP storage'!$C74:$Z74, 1, MATCH(R$7, 'PSIP storage'!$C$1:$Z$1, 0))</f>
        <v>317</v>
      </c>
      <c r="S38" s="26">
        <f>INDEX('PSIP storage'!$C74:$Z74, 1, MATCH(S$7, 'PSIP storage'!$C$1:$Z$1, 0))</f>
        <v>475</v>
      </c>
      <c r="T38" s="26">
        <f>INDEX('PSIP storage'!$C74:$Z74, 1, MATCH(T$7, 'PSIP storage'!$C$1:$Z$1, 0))</f>
        <v>1261</v>
      </c>
      <c r="U38" s="26">
        <f>INDEX('PSIP storage'!$C74:$Z74, 1, MATCH(U$7, 'PSIP storage'!$C$1:$Z$1, 0))</f>
        <v>1519</v>
      </c>
      <c r="V38" s="26">
        <f t="shared" si="4"/>
        <v>4220.4321758064088</v>
      </c>
    </row>
    <row r="39" spans="1:22">
      <c r="A39" s="18">
        <v>2040</v>
      </c>
      <c r="B39" s="19">
        <v>3171.2556650084621</v>
      </c>
      <c r="C39" s="19">
        <v>6204.8202569670875</v>
      </c>
      <c r="D39" s="19">
        <v>7270.3525881391051</v>
      </c>
      <c r="E39" s="19">
        <v>6490.26685441266</v>
      </c>
      <c r="F39" s="19">
        <v>2174.2514302805444</v>
      </c>
      <c r="G39" s="14">
        <v>2856</v>
      </c>
      <c r="H39" s="14">
        <v>8209</v>
      </c>
      <c r="I39" s="14">
        <v>2455</v>
      </c>
      <c r="J39" s="14">
        <v>2318</v>
      </c>
      <c r="K39" s="14">
        <v>1706</v>
      </c>
      <c r="L39" s="15">
        <v>8361</v>
      </c>
      <c r="M39" s="14">
        <v>4382</v>
      </c>
      <c r="N39" s="16">
        <v>3439</v>
      </c>
      <c r="O39" s="17">
        <v>2031</v>
      </c>
      <c r="P39" s="14">
        <f t="shared" si="2"/>
        <v>2856</v>
      </c>
      <c r="Q39" s="26">
        <f t="shared" si="3"/>
        <v>2406.8963333205625</v>
      </c>
      <c r="R39" s="26">
        <f>INDEX('PSIP storage'!$C75:$Z75, 1, MATCH(R$7, 'PSIP storage'!$C$1:$Z$1, 0))</f>
        <v>315</v>
      </c>
      <c r="S39" s="26">
        <f>INDEX('PSIP storage'!$C75:$Z75, 1, MATCH(S$7, 'PSIP storage'!$C$1:$Z$1, 0))</f>
        <v>471</v>
      </c>
      <c r="T39" s="26">
        <f>INDEX('PSIP storage'!$C75:$Z75, 1, MATCH(T$7, 'PSIP storage'!$C$1:$Z$1, 0))</f>
        <v>1253</v>
      </c>
      <c r="U39" s="26">
        <f>INDEX('PSIP storage'!$C75:$Z75, 1, MATCH(U$7, 'PSIP storage'!$C$1:$Z$1, 0))</f>
        <v>1509</v>
      </c>
      <c r="V39" s="26">
        <f t="shared" si="4"/>
        <v>4296.3999549709242</v>
      </c>
    </row>
    <row r="40" spans="1:22">
      <c r="A40" s="18">
        <v>2041</v>
      </c>
      <c r="B40" s="19">
        <v>3198.8123528507617</v>
      </c>
      <c r="C40" s="19">
        <v>6266.271589580906</v>
      </c>
      <c r="D40" s="19">
        <v>7393.2028131640191</v>
      </c>
      <c r="E40" s="19">
        <v>6597.515364763045</v>
      </c>
      <c r="F40" s="19">
        <v>2168.5283943212953</v>
      </c>
      <c r="G40" s="14">
        <v>2849</v>
      </c>
      <c r="H40" s="14">
        <v>8356</v>
      </c>
      <c r="I40" s="14">
        <v>2499</v>
      </c>
      <c r="J40" s="14">
        <v>2360</v>
      </c>
      <c r="K40" s="14">
        <v>1737</v>
      </c>
      <c r="L40" s="15">
        <v>8512</v>
      </c>
      <c r="M40" s="14">
        <v>4461</v>
      </c>
      <c r="N40" s="16">
        <v>3501</v>
      </c>
      <c r="O40" s="17">
        <v>2067</v>
      </c>
      <c r="P40" s="14">
        <f t="shared" si="2"/>
        <v>2849</v>
      </c>
      <c r="Q40" s="26">
        <f t="shared" si="3"/>
        <v>2400.5609325136738</v>
      </c>
      <c r="R40" s="26">
        <f>INDEX('PSIP storage'!$C76:$Z76, 1, MATCH(R$7, 'PSIP storage'!$C$1:$Z$1, 0))</f>
        <v>313</v>
      </c>
      <c r="S40" s="26">
        <f>INDEX('PSIP storage'!$C76:$Z76, 1, MATCH(S$7, 'PSIP storage'!$C$1:$Z$1, 0))</f>
        <v>468</v>
      </c>
      <c r="T40" s="26">
        <f>INDEX('PSIP storage'!$C76:$Z76, 1, MATCH(T$7, 'PSIP storage'!$C$1:$Z$1, 0))</f>
        <v>1246</v>
      </c>
      <c r="U40" s="26">
        <f>INDEX('PSIP storage'!$C76:$Z76, 1, MATCH(U$7, 'PSIP storage'!$C$1:$Z$1, 0))</f>
        <v>1501</v>
      </c>
      <c r="V40" s="26">
        <f t="shared" si="4"/>
        <v>4373.7351541604012</v>
      </c>
    </row>
    <row r="41" spans="1:22">
      <c r="A41" s="18">
        <v>2042</v>
      </c>
      <c r="B41" s="19">
        <v>3236.5583386144012</v>
      </c>
      <c r="C41" s="19">
        <v>6327.9248084055671</v>
      </c>
      <c r="D41" s="19">
        <v>7518.2438721339231</v>
      </c>
      <c r="E41" s="19">
        <v>6706.6426747649302</v>
      </c>
      <c r="F41" s="19">
        <v>2162.8204224618721</v>
      </c>
      <c r="G41" s="14">
        <v>2841</v>
      </c>
      <c r="H41" s="14">
        <v>8507</v>
      </c>
      <c r="I41" s="14">
        <v>2544</v>
      </c>
      <c r="J41" s="14">
        <v>2403</v>
      </c>
      <c r="K41" s="14">
        <v>1768</v>
      </c>
      <c r="L41" s="15">
        <v>8665</v>
      </c>
      <c r="M41" s="14">
        <v>4542</v>
      </c>
      <c r="N41" s="16">
        <v>3564</v>
      </c>
      <c r="O41" s="17">
        <v>2104</v>
      </c>
      <c r="P41" s="14">
        <f t="shared" si="2"/>
        <v>2841</v>
      </c>
      <c r="Q41" s="26">
        <f t="shared" si="3"/>
        <v>2394.2422076652924</v>
      </c>
      <c r="R41" s="26">
        <f>INDEX('PSIP storage'!$C77:$Z77, 1, MATCH(R$7, 'PSIP storage'!$C$1:$Z$1, 0))</f>
        <v>311</v>
      </c>
      <c r="S41" s="26">
        <f>INDEX('PSIP storage'!$C77:$Z77, 1, MATCH(S$7, 'PSIP storage'!$C$1:$Z$1, 0))</f>
        <v>465</v>
      </c>
      <c r="T41" s="26">
        <f>INDEX('PSIP storage'!$C77:$Z77, 1, MATCH(T$7, 'PSIP storage'!$C$1:$Z$1, 0))</f>
        <v>1240</v>
      </c>
      <c r="U41" s="26">
        <f>INDEX('PSIP storage'!$C77:$Z77, 1, MATCH(U$7, 'PSIP storage'!$C$1:$Z$1, 0))</f>
        <v>1493</v>
      </c>
      <c r="V41" s="26">
        <f t="shared" si="4"/>
        <v>4452.4623869352881</v>
      </c>
    </row>
    <row r="42" spans="1:22">
      <c r="A42" s="18">
        <v>2043</v>
      </c>
      <c r="B42" s="19">
        <v>3264.8855980052513</v>
      </c>
      <c r="C42" s="19">
        <v>6389.7672711128898</v>
      </c>
      <c r="D42" s="19">
        <v>7645.5164409151639</v>
      </c>
      <c r="E42" s="19">
        <v>6817.6832195987909</v>
      </c>
      <c r="F42" s="19">
        <v>2157.1274750507491</v>
      </c>
      <c r="G42" s="14">
        <v>2834</v>
      </c>
      <c r="H42" s="14">
        <v>8660</v>
      </c>
      <c r="I42" s="14">
        <v>2590</v>
      </c>
      <c r="J42" s="14">
        <v>2446</v>
      </c>
      <c r="K42" s="14">
        <v>1800</v>
      </c>
      <c r="L42" s="15">
        <v>8821</v>
      </c>
      <c r="M42" s="14">
        <v>4623</v>
      </c>
      <c r="N42" s="16">
        <v>3628</v>
      </c>
      <c r="O42" s="17">
        <v>2142</v>
      </c>
      <c r="P42" s="14">
        <f t="shared" si="2"/>
        <v>2834</v>
      </c>
      <c r="Q42" s="26">
        <f t="shared" si="3"/>
        <v>2387.9401148811794</v>
      </c>
      <c r="R42" s="26">
        <f>INDEX('PSIP storage'!$C78:$Z78, 1, MATCH(R$7, 'PSIP storage'!$C$1:$Z$1, 0))</f>
        <v>309</v>
      </c>
      <c r="S42" s="26">
        <f>INDEX('PSIP storage'!$C78:$Z78, 1, MATCH(S$7, 'PSIP storage'!$C$1:$Z$1, 0))</f>
        <v>463</v>
      </c>
      <c r="T42" s="26">
        <f>INDEX('PSIP storage'!$C78:$Z78, 1, MATCH(T$7, 'PSIP storage'!$C$1:$Z$1, 0))</f>
        <v>1234</v>
      </c>
      <c r="U42" s="26">
        <f>INDEX('PSIP storage'!$C78:$Z78, 1, MATCH(U$7, 'PSIP storage'!$C$1:$Z$1, 0))</f>
        <v>1486</v>
      </c>
      <c r="V42" s="26">
        <f t="shared" si="4"/>
        <v>4532.606709900123</v>
      </c>
    </row>
    <row r="43" spans="1:22">
      <c r="A43" s="18">
        <v>2044</v>
      </c>
      <c r="B43" s="19">
        <v>3303.4112480617132</v>
      </c>
      <c r="C43" s="19">
        <v>6451.7858148397536</v>
      </c>
      <c r="D43" s="19">
        <v>7775.0619718298249</v>
      </c>
      <c r="E43" s="19">
        <v>6930.6720860871246</v>
      </c>
      <c r="F43" s="19">
        <v>2151.4495125407711</v>
      </c>
      <c r="G43" s="14">
        <v>2827</v>
      </c>
      <c r="H43" s="14">
        <v>8816</v>
      </c>
      <c r="I43" s="14">
        <v>2637</v>
      </c>
      <c r="J43" s="14">
        <v>2490</v>
      </c>
      <c r="K43" s="14">
        <v>1832</v>
      </c>
      <c r="L43" s="15">
        <v>8979</v>
      </c>
      <c r="M43" s="14">
        <v>4707</v>
      </c>
      <c r="N43" s="16">
        <v>3693</v>
      </c>
      <c r="O43" s="17">
        <v>2181</v>
      </c>
      <c r="P43" s="14">
        <f t="shared" si="2"/>
        <v>2827</v>
      </c>
      <c r="Q43" s="26">
        <f t="shared" si="3"/>
        <v>2381.6546103826336</v>
      </c>
      <c r="R43" s="26">
        <f>INDEX('PSIP storage'!$C79:$Z79, 1, MATCH(R$7, 'PSIP storage'!$C$1:$Z$1, 0))</f>
        <v>307</v>
      </c>
      <c r="S43" s="26">
        <f>INDEX('PSIP storage'!$C79:$Z79, 1, MATCH(S$7, 'PSIP storage'!$C$1:$Z$1, 0))</f>
        <v>461</v>
      </c>
      <c r="T43" s="26">
        <f>INDEX('PSIP storage'!$C79:$Z79, 1, MATCH(T$7, 'PSIP storage'!$C$1:$Z$1, 0))</f>
        <v>1229</v>
      </c>
      <c r="U43" s="26">
        <f>INDEX('PSIP storage'!$C79:$Z79, 1, MATCH(U$7, 'PSIP storage'!$C$1:$Z$1, 0))</f>
        <v>1480</v>
      </c>
      <c r="V43" s="26">
        <f t="shared" si="4"/>
        <v>4614.1936306783255</v>
      </c>
    </row>
    <row r="44" spans="1:22" ht="17" thickBot="1">
      <c r="A44" s="20">
        <v>2045</v>
      </c>
      <c r="B44" s="19">
        <v>3332.5273717840419</v>
      </c>
      <c r="C44" s="19">
        <v>6513.966741544943</v>
      </c>
      <c r="D44" s="19">
        <v>7906.9227087475156</v>
      </c>
      <c r="E44" s="19">
        <v>7045.6450252899594</v>
      </c>
      <c r="F44" s="19">
        <v>2145.7864954888796</v>
      </c>
      <c r="G44" s="21">
        <v>2819</v>
      </c>
      <c r="H44" s="21">
        <v>8975</v>
      </c>
      <c r="I44" s="21">
        <v>2684</v>
      </c>
      <c r="J44" s="21">
        <v>2535</v>
      </c>
      <c r="K44" s="21">
        <v>1865</v>
      </c>
      <c r="L44" s="22">
        <v>9141</v>
      </c>
      <c r="M44" s="21">
        <v>4791</v>
      </c>
      <c r="N44" s="23">
        <v>3760</v>
      </c>
      <c r="O44" s="24">
        <v>2220</v>
      </c>
      <c r="P44" s="21">
        <f t="shared" si="2"/>
        <v>2819</v>
      </c>
      <c r="Q44" s="26">
        <f t="shared" si="3"/>
        <v>2375.3856505061899</v>
      </c>
      <c r="R44" s="26">
        <f>INDEX('PSIP storage'!$C80:$Z80, 1, MATCH(R$7, 'PSIP storage'!$C$1:$Z$1, 0))</f>
        <v>306</v>
      </c>
      <c r="S44" s="26">
        <f>INDEX('PSIP storage'!$C80:$Z80, 1, MATCH(S$7, 'PSIP storage'!$C$1:$Z$1, 0))</f>
        <v>459</v>
      </c>
      <c r="T44" s="26">
        <f>INDEX('PSIP storage'!$C80:$Z80, 1, MATCH(T$7, 'PSIP storage'!$C$1:$Z$1, 0))</f>
        <v>1224</v>
      </c>
      <c r="U44" s="26">
        <f>INDEX('PSIP storage'!$C80:$Z80, 1, MATCH(U$7, 'PSIP storage'!$C$1:$Z$1, 0))</f>
        <v>1475</v>
      </c>
      <c r="V44" s="26">
        <f t="shared" si="4"/>
        <v>4697.2491160305353</v>
      </c>
    </row>
    <row r="46" spans="1:22">
      <c r="A46" t="s">
        <v>153</v>
      </c>
    </row>
    <row r="47" spans="1:22" ht="68">
      <c r="A47" s="7" t="s">
        <v>43</v>
      </c>
      <c r="B47" s="8">
        <f>B10</f>
        <v>30</v>
      </c>
      <c r="C47" s="8">
        <f t="shared" ref="C47:O47" si="5">C10</f>
        <v>400</v>
      </c>
      <c r="D47" s="8">
        <f t="shared" si="5"/>
        <v>200</v>
      </c>
      <c r="E47" s="8">
        <f t="shared" si="5"/>
        <v>400</v>
      </c>
      <c r="F47" s="8">
        <f t="shared" si="5"/>
        <v>20</v>
      </c>
      <c r="G47" s="8" t="str">
        <f t="shared" si="5"/>
        <v>DG-PV</v>
      </c>
      <c r="H47" s="8">
        <f t="shared" si="5"/>
        <v>100</v>
      </c>
      <c r="I47" s="8" t="str">
        <f t="shared" si="5"/>
        <v>383 (3 x 1)</v>
      </c>
      <c r="J47" s="8" t="str">
        <f t="shared" si="5"/>
        <v>152 (1 x 1)</v>
      </c>
      <c r="K47" s="8">
        <f t="shared" si="5"/>
        <v>100</v>
      </c>
      <c r="L47" s="8">
        <f t="shared" si="5"/>
        <v>20</v>
      </c>
      <c r="M47" s="8" t="str">
        <f t="shared" si="5"/>
        <v>27 (3 x             9 MW)</v>
      </c>
      <c r="N47" s="8" t="str">
        <f t="shared" si="5"/>
        <v>54 (6 x              9 MW)</v>
      </c>
      <c r="O47" s="8" t="str">
        <f t="shared" si="5"/>
        <v>100 (6 x 16.8 MW) Power Barge</v>
      </c>
      <c r="P47" s="8"/>
      <c r="Q47" s="25"/>
    </row>
    <row r="48" spans="1:22">
      <c r="A48" s="113" t="s">
        <v>130</v>
      </c>
      <c r="B48" s="115">
        <f>VALUE(LEFT(B47, FIND(" ", B47&amp;" ")-1))</f>
        <v>30</v>
      </c>
      <c r="C48" s="115">
        <f t="shared" ref="C48:L48" si="6">VALUE(LEFT(C47, FIND(" ", C47&amp;" ")-1))</f>
        <v>400</v>
      </c>
      <c r="D48" s="115">
        <f t="shared" si="6"/>
        <v>200</v>
      </c>
      <c r="E48" s="115">
        <f t="shared" si="6"/>
        <v>400</v>
      </c>
      <c r="F48" s="115">
        <f t="shared" si="6"/>
        <v>20</v>
      </c>
      <c r="G48" s="116">
        <v>5.0000000000000001E-3</v>
      </c>
      <c r="H48" s="115">
        <f t="shared" si="6"/>
        <v>100</v>
      </c>
      <c r="I48" s="115">
        <f t="shared" si="6"/>
        <v>383</v>
      </c>
      <c r="J48" s="115">
        <f>INDEX('heat rates'!$B$3:$B$30, MATCH(J7, 'heat rates'!$E$3:$E$13, 0))</f>
        <v>150.58600000000001</v>
      </c>
      <c r="K48" s="115">
        <f t="shared" si="6"/>
        <v>100</v>
      </c>
      <c r="L48" s="115">
        <f t="shared" si="6"/>
        <v>20</v>
      </c>
      <c r="M48" s="116">
        <f>3*INDEX('heat rates'!$B$3:$B$30, MATCH(M7, 'heat rates'!$E$3:$E$13, 0))</f>
        <v>27.491580000000006</v>
      </c>
      <c r="N48" s="116">
        <f>6*INDEX('heat rates'!$B$3:$B$30, MATCH(N7, 'heat rates'!$E$3:$E$13, 0))</f>
        <v>48.84</v>
      </c>
      <c r="O48" s="116">
        <f>6*INDEX('heat rates'!$B$3:$B$30, MATCH(O7, 'heat rates'!$E$3:$E$13, 0))</f>
        <v>100.718352</v>
      </c>
      <c r="P48" s="116">
        <f t="shared" ref="P48:P58" si="7">G48</f>
        <v>5.0000000000000001E-3</v>
      </c>
      <c r="Q48" s="116">
        <f>F48</f>
        <v>20</v>
      </c>
      <c r="R48" s="115">
        <f>INDEX('PSIP storage'!$C$122:$Z$122, 1, MATCH(R$7, 'PSIP storage'!$C$1:$Z$1, 0))</f>
        <v>100</v>
      </c>
      <c r="S48" s="115">
        <f>INDEX('PSIP storage'!$C$122:$Z$122, 1, MATCH(S$7, 'PSIP storage'!$C$1:$Z$1, 0))</f>
        <v>100</v>
      </c>
      <c r="T48" s="115">
        <f>INDEX('PSIP storage'!$C$122:$Z$122, 1, MATCH(T$7, 'PSIP storage'!$C$1:$Z$1, 0))</f>
        <v>100</v>
      </c>
      <c r="U48" s="115">
        <f>INDEX('PSIP storage'!$C$122:$Z$122, 1, MATCH(U$7, 'PSIP storage'!$C$1:$Z$1, 0))</f>
        <v>30</v>
      </c>
      <c r="V48" s="115"/>
    </row>
    <row r="49" spans="1:22" ht="68">
      <c r="A49" s="107" t="s">
        <v>127</v>
      </c>
      <c r="B49" s="108">
        <v>13700</v>
      </c>
      <c r="C49" s="109" t="s">
        <v>150</v>
      </c>
      <c r="D49" s="109" t="s">
        <v>151</v>
      </c>
      <c r="E49" s="109" t="s">
        <v>151</v>
      </c>
      <c r="F49" s="110" t="s">
        <v>152</v>
      </c>
      <c r="G49" s="111" t="s">
        <v>51</v>
      </c>
      <c r="H49" s="112" t="s">
        <v>128</v>
      </c>
      <c r="I49" s="110">
        <v>20811</v>
      </c>
      <c r="J49" s="108">
        <v>23300</v>
      </c>
      <c r="K49" s="108">
        <v>16200</v>
      </c>
      <c r="L49" s="109" t="s">
        <v>128</v>
      </c>
      <c r="M49" s="108">
        <v>13700</v>
      </c>
      <c r="N49" s="108">
        <v>15100</v>
      </c>
      <c r="O49" s="108">
        <v>16200</v>
      </c>
      <c r="P49" s="111"/>
    </row>
    <row r="50" spans="1:22">
      <c r="A50" s="113" t="s">
        <v>130</v>
      </c>
      <c r="B50" s="114">
        <f>IF(B49="Included in CapEx", 0, B49)</f>
        <v>13700</v>
      </c>
      <c r="C50" s="114">
        <v>205000</v>
      </c>
      <c r="D50" s="114" t="s">
        <v>51</v>
      </c>
      <c r="E50" s="114" t="s">
        <v>51</v>
      </c>
      <c r="F50" s="113">
        <f>AVERAGE(2900, 13700)</f>
        <v>8300</v>
      </c>
      <c r="G50" s="114">
        <v>0</v>
      </c>
      <c r="H50" s="114">
        <f t="shared" ref="H50:O50" si="8">IF(H49="Included in CapEx", 0, H49)</f>
        <v>0</v>
      </c>
      <c r="I50" s="114">
        <f t="shared" si="8"/>
        <v>20811</v>
      </c>
      <c r="J50" s="114">
        <f t="shared" si="8"/>
        <v>23300</v>
      </c>
      <c r="K50" s="114">
        <f t="shared" si="8"/>
        <v>16200</v>
      </c>
      <c r="L50" s="114">
        <f t="shared" si="8"/>
        <v>0</v>
      </c>
      <c r="M50" s="114">
        <f t="shared" si="8"/>
        <v>13700</v>
      </c>
      <c r="N50" s="114">
        <f t="shared" si="8"/>
        <v>15100</v>
      </c>
      <c r="O50" s="114">
        <f t="shared" si="8"/>
        <v>16200</v>
      </c>
      <c r="P50" s="114">
        <f t="shared" si="7"/>
        <v>0</v>
      </c>
      <c r="Q50" s="117">
        <f>F50</f>
        <v>8300</v>
      </c>
      <c r="R50" s="114">
        <f>INDEX('PSIP storage'!$C$123:$Z$123, 1, MATCH(R$7, 'PSIP storage'!$C$1:$Z$1, 0))</f>
        <v>15300</v>
      </c>
      <c r="S50" s="114">
        <f>INDEX('PSIP storage'!$C$123:$Z$123, 1, MATCH(S$7, 'PSIP storage'!$C$1:$Z$1, 0))</f>
        <v>15300</v>
      </c>
      <c r="T50" s="114">
        <f>INDEX('PSIP storage'!$C$123:$Z$123, 1, MATCH(T$7, 'PSIP storage'!$C$1:$Z$1, 0))</f>
        <v>15300</v>
      </c>
      <c r="U50" s="114">
        <f>INDEX('PSIP storage'!$C$123:$Z$123, 1, MATCH(U$7, 'PSIP storage'!$C$1:$Z$1, 0))</f>
        <v>13100</v>
      </c>
      <c r="V50" s="114"/>
    </row>
    <row r="51" spans="1:22">
      <c r="A51" s="113"/>
      <c r="B51" s="114"/>
      <c r="C51" s="26"/>
      <c r="D51" s="26"/>
      <c r="E51" s="26"/>
      <c r="F51" s="26"/>
      <c r="G51" s="26"/>
      <c r="H51" s="26"/>
      <c r="I51" s="114"/>
      <c r="J51" s="114"/>
      <c r="K51" s="114"/>
      <c r="L51" s="114"/>
      <c r="M51" s="114"/>
      <c r="N51" s="114"/>
      <c r="O51" s="114"/>
      <c r="P51" s="26"/>
    </row>
    <row r="52" spans="1:22">
      <c r="A52" s="114"/>
      <c r="B52" s="114" t="str">
        <f>B7</f>
        <v>OnshoreWind</v>
      </c>
      <c r="C52" s="114" t="str">
        <f t="shared" ref="C52:V52" si="9">C7</f>
        <v>OffshoreWind</v>
      </c>
      <c r="D52" s="114" t="str">
        <f t="shared" si="9"/>
        <v>MauiOahuWind200</v>
      </c>
      <c r="E52" s="114" t="str">
        <f t="shared" si="9"/>
        <v>MauiOahuWind400</v>
      </c>
      <c r="F52" s="114" t="str">
        <f t="shared" si="9"/>
        <v>CentralFixedPV</v>
      </c>
      <c r="G52" s="114" t="str">
        <f t="shared" si="9"/>
        <v>FlatDistPV</v>
      </c>
      <c r="H52" s="114" t="str">
        <f t="shared" si="9"/>
        <v>SolarCSPStorage</v>
      </c>
      <c r="I52" s="114" t="str">
        <f t="shared" si="9"/>
        <v>CC_383</v>
      </c>
      <c r="J52" s="114" t="str">
        <f t="shared" si="9"/>
        <v>CC_152</v>
      </c>
      <c r="K52" s="114" t="str">
        <f t="shared" si="9"/>
        <v>CT_100</v>
      </c>
      <c r="L52" s="114" t="str">
        <f t="shared" si="9"/>
        <v>Biomass</v>
      </c>
      <c r="M52" s="114" t="str">
        <f t="shared" si="9"/>
        <v>IC_MCBH</v>
      </c>
      <c r="N52" s="114" t="str">
        <f t="shared" si="9"/>
        <v>IC_Schofield</v>
      </c>
      <c r="O52" s="114" t="str">
        <f t="shared" si="9"/>
        <v>IC_Barge</v>
      </c>
      <c r="P52" s="114" t="str">
        <f t="shared" si="9"/>
        <v>SlopedDistPV</v>
      </c>
      <c r="Q52" s="114" t="str">
        <f t="shared" si="9"/>
        <v>CentralTrackingPV</v>
      </c>
      <c r="R52" s="114" t="str">
        <f t="shared" si="9"/>
        <v>Battery_Conting</v>
      </c>
      <c r="S52" s="114" t="str">
        <f t="shared" si="9"/>
        <v>Battery_Reg</v>
      </c>
      <c r="T52" s="114" t="str">
        <f t="shared" si="9"/>
        <v>Battery_4</v>
      </c>
      <c r="U52" s="114" t="str">
        <f t="shared" ref="U52" si="10">U7</f>
        <v>Battery_6</v>
      </c>
      <c r="V52" s="114" t="str">
        <f t="shared" si="9"/>
        <v>Lake_Wilson</v>
      </c>
    </row>
    <row r="53" spans="1:22">
      <c r="A53" s="113" t="s">
        <v>129</v>
      </c>
      <c r="B53" s="26">
        <f>B50/B48</f>
        <v>456.66666666666669</v>
      </c>
      <c r="C53" s="26">
        <f t="shared" ref="C53:P53" si="11">C50/C48</f>
        <v>512.5</v>
      </c>
      <c r="D53" s="26" t="e">
        <f t="shared" si="11"/>
        <v>#VALUE!</v>
      </c>
      <c r="E53" s="26" t="e">
        <f t="shared" si="11"/>
        <v>#VALUE!</v>
      </c>
      <c r="F53" s="26">
        <f t="shared" si="11"/>
        <v>415</v>
      </c>
      <c r="G53" s="26">
        <f t="shared" si="11"/>
        <v>0</v>
      </c>
      <c r="H53" s="26">
        <f t="shared" si="11"/>
        <v>0</v>
      </c>
      <c r="I53" s="26">
        <f t="shared" si="11"/>
        <v>54.336814621409921</v>
      </c>
      <c r="J53" s="26">
        <f t="shared" si="11"/>
        <v>154.72885925650456</v>
      </c>
      <c r="K53" s="26">
        <f t="shared" si="11"/>
        <v>162</v>
      </c>
      <c r="L53" s="26">
        <f t="shared" si="11"/>
        <v>0</v>
      </c>
      <c r="M53" s="26">
        <f t="shared" si="11"/>
        <v>498.3343991142014</v>
      </c>
      <c r="N53" s="26">
        <f t="shared" si="11"/>
        <v>309.17280917280914</v>
      </c>
      <c r="O53" s="26">
        <f t="shared" si="11"/>
        <v>160.84456981583654</v>
      </c>
      <c r="P53" s="26">
        <f t="shared" si="11"/>
        <v>0</v>
      </c>
      <c r="Q53" s="26">
        <f t="shared" ref="Q53:T53" si="12">Q50/Q48</f>
        <v>415</v>
      </c>
      <c r="R53" s="26">
        <f t="shared" si="12"/>
        <v>153</v>
      </c>
      <c r="S53" s="26">
        <f t="shared" si="12"/>
        <v>153</v>
      </c>
      <c r="T53" s="26">
        <f t="shared" si="12"/>
        <v>153</v>
      </c>
      <c r="U53" s="26">
        <f t="shared" ref="U53" si="13">U50/U48</f>
        <v>436.66666666666669</v>
      </c>
      <c r="V53" s="113">
        <f>AVERAGE(B53,Q53)</f>
        <v>435.83333333333337</v>
      </c>
    </row>
    <row r="55" spans="1:22">
      <c r="A55" s="124" t="s">
        <v>143</v>
      </c>
      <c r="B55" s="125">
        <v>27.4</v>
      </c>
      <c r="C55" s="125">
        <v>96.71</v>
      </c>
      <c r="D55" s="125">
        <v>27.4</v>
      </c>
      <c r="E55" s="125">
        <v>27.4</v>
      </c>
      <c r="F55" s="126">
        <v>22.97</v>
      </c>
      <c r="G55" t="s">
        <v>51</v>
      </c>
      <c r="H55" s="125">
        <v>92.38</v>
      </c>
      <c r="I55" s="131">
        <f>(8.79+8.24+8.66+5.24)/2*1000000/383000</f>
        <v>40.378590078328983</v>
      </c>
      <c r="J55" s="126">
        <v>17.29</v>
      </c>
      <c r="K55" s="126">
        <v>9.01</v>
      </c>
      <c r="L55" s="125">
        <v>126.1</v>
      </c>
      <c r="M55" s="125">
        <v>34.46</v>
      </c>
      <c r="N55" s="125">
        <v>34.46</v>
      </c>
      <c r="O55" s="125">
        <v>34.46</v>
      </c>
      <c r="P55" t="str">
        <f t="shared" si="7"/>
        <v>NA</v>
      </c>
    </row>
    <row r="56" spans="1:22">
      <c r="A56" s="124" t="s">
        <v>144</v>
      </c>
      <c r="B56" s="125">
        <v>0</v>
      </c>
      <c r="C56" s="125">
        <v>0</v>
      </c>
      <c r="D56" s="125">
        <v>0</v>
      </c>
      <c r="E56" s="125">
        <v>0</v>
      </c>
      <c r="F56" s="125">
        <v>0</v>
      </c>
      <c r="G56" t="s">
        <v>51</v>
      </c>
      <c r="H56" s="125">
        <v>0</v>
      </c>
      <c r="I56" s="131">
        <f>(1.62+0.55)/2</f>
        <v>1.085</v>
      </c>
      <c r="J56" s="126">
        <v>4.49</v>
      </c>
      <c r="K56" s="126">
        <v>12.99</v>
      </c>
      <c r="L56" s="127">
        <v>66.56</v>
      </c>
      <c r="M56" s="128">
        <v>20.96</v>
      </c>
      <c r="N56" s="128">
        <v>20.96</v>
      </c>
      <c r="O56" s="128">
        <v>20.96</v>
      </c>
      <c r="P56" t="str">
        <f t="shared" si="7"/>
        <v>NA</v>
      </c>
    </row>
    <row r="57" spans="1:22">
      <c r="A57" t="s">
        <v>145</v>
      </c>
      <c r="B57" s="26">
        <f>B55</f>
        <v>27.4</v>
      </c>
      <c r="C57" s="26">
        <f t="shared" ref="C57:O58" si="14">C55</f>
        <v>96.71</v>
      </c>
      <c r="D57" s="26">
        <f t="shared" si="14"/>
        <v>27.4</v>
      </c>
      <c r="E57" s="26">
        <f t="shared" si="14"/>
        <v>27.4</v>
      </c>
      <c r="F57" s="26">
        <f t="shared" si="14"/>
        <v>22.97</v>
      </c>
      <c r="G57" s="113">
        <v>0</v>
      </c>
      <c r="H57" s="26">
        <f t="shared" si="14"/>
        <v>92.38</v>
      </c>
      <c r="I57" s="26">
        <f t="shared" ref="I57" si="15">I55</f>
        <v>40.378590078328983</v>
      </c>
      <c r="J57" s="26">
        <f t="shared" si="14"/>
        <v>17.29</v>
      </c>
      <c r="K57" s="26">
        <f t="shared" si="14"/>
        <v>9.01</v>
      </c>
      <c r="L57" s="26">
        <f t="shared" si="14"/>
        <v>126.1</v>
      </c>
      <c r="M57" s="26">
        <f t="shared" si="14"/>
        <v>34.46</v>
      </c>
      <c r="N57" s="26">
        <f t="shared" si="14"/>
        <v>34.46</v>
      </c>
      <c r="O57" s="26">
        <f t="shared" si="14"/>
        <v>34.46</v>
      </c>
      <c r="P57" s="113">
        <f t="shared" si="7"/>
        <v>0</v>
      </c>
      <c r="Q57" s="113">
        <f>B57</f>
        <v>27.4</v>
      </c>
      <c r="R57" s="26">
        <f>INDEX('PSIP storage'!$C$127:$Z$127, 1, MATCH(R$7, 'PSIP storage'!$C$1:$Z$1, 0))</f>
        <v>5.42</v>
      </c>
      <c r="S57" s="26">
        <f>INDEX('PSIP storage'!$C$127:$Z$127, 1, MATCH(S$7, 'PSIP storage'!$C$1:$Z$1, 0))</f>
        <v>7.61</v>
      </c>
      <c r="T57" s="26">
        <f>INDEX('PSIP storage'!$C$127:$Z$127, 1, MATCH(T$7, 'PSIP storage'!$C$1:$Z$1, 0))</f>
        <v>19.47</v>
      </c>
      <c r="U57" s="26">
        <f>INDEX('PSIP storage'!$C$127:$Z$127, 1, MATCH(U$7, 'PSIP storage'!$C$1:$Z$1, 0))</f>
        <v>27.49</v>
      </c>
      <c r="V57" s="26">
        <f>0.015*V15</f>
        <v>42</v>
      </c>
    </row>
    <row r="58" spans="1:22">
      <c r="A58" t="s">
        <v>146</v>
      </c>
      <c r="B58" s="26">
        <f>B56</f>
        <v>0</v>
      </c>
      <c r="C58" s="26">
        <f t="shared" si="14"/>
        <v>0</v>
      </c>
      <c r="D58" s="26">
        <f t="shared" si="14"/>
        <v>0</v>
      </c>
      <c r="E58" s="26">
        <f t="shared" si="14"/>
        <v>0</v>
      </c>
      <c r="F58" s="26">
        <f t="shared" si="14"/>
        <v>0</v>
      </c>
      <c r="G58" s="113">
        <v>0</v>
      </c>
      <c r="H58" s="26">
        <f t="shared" si="14"/>
        <v>0</v>
      </c>
      <c r="I58" s="26">
        <f t="shared" ref="I58" si="16">I56</f>
        <v>1.085</v>
      </c>
      <c r="J58" s="26">
        <f t="shared" si="14"/>
        <v>4.49</v>
      </c>
      <c r="K58" s="26">
        <f t="shared" si="14"/>
        <v>12.99</v>
      </c>
      <c r="L58" s="26">
        <f t="shared" si="14"/>
        <v>66.56</v>
      </c>
      <c r="M58" s="26">
        <f t="shared" si="14"/>
        <v>20.96</v>
      </c>
      <c r="N58" s="26">
        <f t="shared" si="14"/>
        <v>20.96</v>
      </c>
      <c r="O58" s="26">
        <f t="shared" si="14"/>
        <v>20.96</v>
      </c>
      <c r="P58" s="113">
        <f t="shared" si="7"/>
        <v>0</v>
      </c>
      <c r="Q58" s="113">
        <f>B58</f>
        <v>0</v>
      </c>
      <c r="R58" s="26">
        <f>INDEX('PSIP storage'!$C$128:$Z$128, 1, MATCH(R$7, 'PSIP storage'!$C$1:$Z$1, 0))</f>
        <v>0</v>
      </c>
      <c r="S58" s="26">
        <f>INDEX('PSIP storage'!$C$128:$Z$128, 1, MATCH(S$7, 'PSIP storage'!$C$1:$Z$1, 0))</f>
        <v>0</v>
      </c>
      <c r="T58" s="26">
        <f>INDEX('PSIP storage'!$C$128:$Z$128, 1, MATCH(T$7, 'PSIP storage'!$C$1:$Z$1, 0))</f>
        <v>0</v>
      </c>
      <c r="U58" s="26">
        <f>INDEX('PSIP storage'!$C$128:$Z$128, 1, MATCH(U$7, 'PSIP storage'!$C$1:$Z$1, 0))</f>
        <v>0</v>
      </c>
      <c r="V58" s="26">
        <v>0</v>
      </c>
    </row>
  </sheetData>
  <mergeCells count="21">
    <mergeCell ref="P13:P14"/>
    <mergeCell ref="R13:R14"/>
    <mergeCell ref="S13:S14"/>
    <mergeCell ref="U13:U14"/>
    <mergeCell ref="T13:T14"/>
    <mergeCell ref="V13:V14"/>
    <mergeCell ref="A12:O12"/>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B132"/>
  <sheetViews>
    <sheetView workbookViewId="0">
      <pane ySplit="1" topLeftCell="A2" activePane="bottomLeft" state="frozenSplit"/>
      <selection pane="bottomLeft"/>
    </sheetView>
  </sheetViews>
  <sheetFormatPr baseColWidth="10" defaultRowHeight="16"/>
  <cols>
    <col min="3" max="3" width="11.5" bestFit="1" customWidth="1"/>
  </cols>
  <sheetData>
    <row r="1" spans="1:28" ht="17" thickBot="1">
      <c r="A1" s="27" t="s">
        <v>190</v>
      </c>
      <c r="B1" s="25" t="s">
        <v>62</v>
      </c>
      <c r="C1" s="25" t="s">
        <v>85</v>
      </c>
      <c r="D1" s="25"/>
      <c r="E1" s="25"/>
      <c r="F1" s="25"/>
      <c r="G1" s="25"/>
      <c r="H1" s="25" t="s">
        <v>206</v>
      </c>
      <c r="I1" s="25"/>
      <c r="J1" s="25"/>
      <c r="K1" s="25"/>
      <c r="L1" s="25"/>
      <c r="M1" s="25" t="s">
        <v>207</v>
      </c>
      <c r="N1" s="25"/>
      <c r="O1" s="25"/>
      <c r="P1" s="25"/>
      <c r="Q1" s="25"/>
      <c r="R1" s="25" t="s">
        <v>191</v>
      </c>
      <c r="S1" s="25"/>
      <c r="T1" s="25" t="s">
        <v>192</v>
      </c>
      <c r="U1" s="25" t="s">
        <v>193</v>
      </c>
      <c r="V1" s="25"/>
      <c r="W1" s="25"/>
      <c r="X1" s="25"/>
      <c r="Y1" s="25"/>
      <c r="Z1" s="25"/>
    </row>
    <row r="2" spans="1:28" ht="21">
      <c r="B2" s="217" t="s">
        <v>70</v>
      </c>
      <c r="C2" s="218"/>
      <c r="D2" s="218"/>
      <c r="E2" s="218"/>
      <c r="F2" s="218"/>
      <c r="G2" s="218"/>
      <c r="H2" s="218"/>
      <c r="I2" s="218"/>
      <c r="J2" s="218"/>
      <c r="K2" s="218"/>
      <c r="L2" s="218"/>
      <c r="M2" s="218"/>
      <c r="N2" s="218"/>
      <c r="O2" s="218"/>
      <c r="P2" s="218"/>
      <c r="Q2" s="218"/>
      <c r="R2" s="218"/>
      <c r="S2" s="218"/>
      <c r="T2" s="218"/>
      <c r="U2" s="218"/>
      <c r="V2" s="218"/>
      <c r="W2" s="218"/>
      <c r="X2" s="218"/>
      <c r="Y2" s="218"/>
      <c r="Z2" s="219"/>
      <c r="AA2" s="27"/>
      <c r="AB2" s="27"/>
    </row>
    <row r="3" spans="1:28" ht="21">
      <c r="A3" s="27"/>
      <c r="B3" s="220" t="s">
        <v>71</v>
      </c>
      <c r="C3" s="221"/>
      <c r="D3" s="221"/>
      <c r="E3" s="221"/>
      <c r="F3" s="221"/>
      <c r="G3" s="221"/>
      <c r="H3" s="221"/>
      <c r="I3" s="221"/>
      <c r="J3" s="221"/>
      <c r="K3" s="221"/>
      <c r="L3" s="221"/>
      <c r="M3" s="221"/>
      <c r="N3" s="221"/>
      <c r="O3" s="221"/>
      <c r="P3" s="221"/>
      <c r="Q3" s="221"/>
      <c r="R3" s="221"/>
      <c r="S3" s="221"/>
      <c r="T3" s="221"/>
      <c r="U3" s="221"/>
      <c r="V3" s="221"/>
      <c r="W3" s="221"/>
      <c r="X3" s="221"/>
      <c r="Y3" s="221"/>
      <c r="Z3" s="222"/>
      <c r="AA3" s="27"/>
      <c r="AB3" s="27"/>
    </row>
    <row r="4" spans="1:28" ht="21">
      <c r="A4" s="27"/>
      <c r="B4" s="220" t="s">
        <v>72</v>
      </c>
      <c r="C4" s="221"/>
      <c r="D4" s="221"/>
      <c r="E4" s="221"/>
      <c r="F4" s="221"/>
      <c r="G4" s="221"/>
      <c r="H4" s="221"/>
      <c r="I4" s="221"/>
      <c r="J4" s="221"/>
      <c r="K4" s="221"/>
      <c r="L4" s="221"/>
      <c r="M4" s="221"/>
      <c r="N4" s="221"/>
      <c r="O4" s="221"/>
      <c r="P4" s="221"/>
      <c r="Q4" s="221"/>
      <c r="R4" s="221"/>
      <c r="S4" s="221"/>
      <c r="T4" s="221"/>
      <c r="U4" s="221"/>
      <c r="V4" s="221"/>
      <c r="W4" s="221"/>
      <c r="X4" s="221"/>
      <c r="Y4" s="221"/>
      <c r="Z4" s="222"/>
      <c r="AA4" s="27"/>
      <c r="AB4" s="27"/>
    </row>
    <row r="5" spans="1:28" ht="17" thickBot="1">
      <c r="A5" s="27"/>
      <c r="B5" s="223" t="s">
        <v>73</v>
      </c>
      <c r="C5" s="224"/>
      <c r="D5" s="224"/>
      <c r="E5" s="224"/>
      <c r="F5" s="224"/>
      <c r="G5" s="224"/>
      <c r="H5" s="224"/>
      <c r="I5" s="224"/>
      <c r="J5" s="224"/>
      <c r="K5" s="224"/>
      <c r="L5" s="224"/>
      <c r="M5" s="224"/>
      <c r="N5" s="224"/>
      <c r="O5" s="224"/>
      <c r="P5" s="224"/>
      <c r="Q5" s="224"/>
      <c r="R5" s="224"/>
      <c r="S5" s="224"/>
      <c r="T5" s="224"/>
      <c r="U5" s="224"/>
      <c r="V5" s="224"/>
      <c r="W5" s="224"/>
      <c r="X5" s="224"/>
      <c r="Y5" s="224"/>
      <c r="Z5" s="225"/>
      <c r="AA5" s="27"/>
      <c r="AB5" s="27"/>
    </row>
    <row r="6" spans="1:28">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row>
    <row r="7" spans="1:28">
      <c r="A7" s="27"/>
      <c r="B7" s="28" t="s">
        <v>74</v>
      </c>
      <c r="C7" s="29" t="s">
        <v>75</v>
      </c>
      <c r="D7" s="226" t="s">
        <v>76</v>
      </c>
      <c r="E7" s="227"/>
      <c r="F7" s="227"/>
      <c r="G7" s="227"/>
      <c r="H7" s="228"/>
      <c r="I7" s="226" t="s">
        <v>77</v>
      </c>
      <c r="J7" s="227"/>
      <c r="K7" s="227"/>
      <c r="L7" s="227"/>
      <c r="M7" s="228"/>
      <c r="N7" s="226" t="s">
        <v>78</v>
      </c>
      <c r="O7" s="227"/>
      <c r="P7" s="227"/>
      <c r="Q7" s="227"/>
      <c r="R7" s="229"/>
      <c r="S7" s="230" t="s">
        <v>79</v>
      </c>
      <c r="T7" s="229"/>
      <c r="U7" s="230" t="s">
        <v>80</v>
      </c>
      <c r="V7" s="227"/>
      <c r="W7" s="229"/>
      <c r="X7" s="230" t="s">
        <v>81</v>
      </c>
      <c r="Y7" s="229"/>
      <c r="Z7" s="31" t="s">
        <v>82</v>
      </c>
      <c r="AA7" s="27"/>
      <c r="AB7" s="27"/>
    </row>
    <row r="8" spans="1:28">
      <c r="A8" s="27"/>
      <c r="B8" s="32" t="s">
        <v>83</v>
      </c>
      <c r="C8" s="33">
        <v>10</v>
      </c>
      <c r="D8" s="34">
        <v>1</v>
      </c>
      <c r="E8" s="34">
        <v>5</v>
      </c>
      <c r="F8" s="34">
        <v>20</v>
      </c>
      <c r="G8" s="34">
        <v>50</v>
      </c>
      <c r="H8" s="34">
        <v>100</v>
      </c>
      <c r="I8" s="34">
        <v>1</v>
      </c>
      <c r="J8" s="34">
        <v>5</v>
      </c>
      <c r="K8" s="34">
        <v>20</v>
      </c>
      <c r="L8" s="34">
        <v>50</v>
      </c>
      <c r="M8" s="34">
        <v>100</v>
      </c>
      <c r="N8" s="34">
        <v>1</v>
      </c>
      <c r="O8" s="34">
        <v>5</v>
      </c>
      <c r="P8" s="34">
        <v>20</v>
      </c>
      <c r="Q8" s="34">
        <v>50</v>
      </c>
      <c r="R8" s="34">
        <v>100</v>
      </c>
      <c r="S8" s="209">
        <v>2E-3</v>
      </c>
      <c r="T8" s="210"/>
      <c r="U8" s="34">
        <v>30</v>
      </c>
      <c r="V8" s="34">
        <v>30</v>
      </c>
      <c r="W8" s="34">
        <v>50</v>
      </c>
      <c r="X8" s="34">
        <v>0.05</v>
      </c>
      <c r="Y8" s="34">
        <v>0.1</v>
      </c>
      <c r="Z8" s="34">
        <v>5</v>
      </c>
      <c r="AA8" s="27"/>
      <c r="AB8" s="27"/>
    </row>
    <row r="9" spans="1:28" ht="51">
      <c r="A9" s="27"/>
      <c r="B9" s="32" t="s">
        <v>84</v>
      </c>
      <c r="C9" s="35" t="s">
        <v>85</v>
      </c>
      <c r="D9" s="211" t="s">
        <v>86</v>
      </c>
      <c r="E9" s="212"/>
      <c r="F9" s="212"/>
      <c r="G9" s="212"/>
      <c r="H9" s="212"/>
      <c r="I9" s="212"/>
      <c r="J9" s="212"/>
      <c r="K9" s="212"/>
      <c r="L9" s="212"/>
      <c r="M9" s="212"/>
      <c r="N9" s="212"/>
      <c r="O9" s="212"/>
      <c r="P9" s="212"/>
      <c r="Q9" s="212"/>
      <c r="R9" s="213"/>
      <c r="S9" s="36" t="s">
        <v>87</v>
      </c>
      <c r="T9" s="36" t="s">
        <v>88</v>
      </c>
      <c r="U9" s="37" t="s">
        <v>89</v>
      </c>
      <c r="V9" s="37" t="s">
        <v>90</v>
      </c>
      <c r="W9" s="37" t="s">
        <v>90</v>
      </c>
      <c r="X9" s="37" t="s">
        <v>89</v>
      </c>
      <c r="Y9" s="37" t="s">
        <v>89</v>
      </c>
      <c r="Z9" s="37" t="s">
        <v>89</v>
      </c>
      <c r="AA9" s="27"/>
      <c r="AB9" s="27"/>
    </row>
    <row r="10" spans="1:28">
      <c r="A10" s="27"/>
      <c r="B10" s="32" t="s">
        <v>91</v>
      </c>
      <c r="C10" s="38">
        <v>0.25</v>
      </c>
      <c r="D10" s="39">
        <v>0.5</v>
      </c>
      <c r="E10" s="39">
        <v>0.5</v>
      </c>
      <c r="F10" s="39">
        <v>0.5</v>
      </c>
      <c r="G10" s="39">
        <v>0.5</v>
      </c>
      <c r="H10" s="39">
        <v>0.5</v>
      </c>
      <c r="I10" s="39">
        <v>1</v>
      </c>
      <c r="J10" s="39">
        <v>1</v>
      </c>
      <c r="K10" s="39">
        <v>1</v>
      </c>
      <c r="L10" s="39">
        <v>1</v>
      </c>
      <c r="M10" s="39">
        <v>1</v>
      </c>
      <c r="N10" s="39">
        <v>4</v>
      </c>
      <c r="O10" s="39">
        <v>4</v>
      </c>
      <c r="P10" s="39">
        <v>4</v>
      </c>
      <c r="Q10" s="39">
        <v>4</v>
      </c>
      <c r="R10" s="39">
        <v>4</v>
      </c>
      <c r="S10" s="214">
        <v>4</v>
      </c>
      <c r="T10" s="215"/>
      <c r="U10" s="39">
        <v>6</v>
      </c>
      <c r="V10" s="39">
        <v>6</v>
      </c>
      <c r="W10" s="39">
        <v>6</v>
      </c>
      <c r="X10" s="39">
        <v>2</v>
      </c>
      <c r="Y10" s="39">
        <v>2</v>
      </c>
      <c r="Z10" s="39">
        <v>2</v>
      </c>
      <c r="AA10" s="27"/>
      <c r="AB10" s="27"/>
    </row>
    <row r="11" spans="1:28">
      <c r="A11" s="27"/>
      <c r="B11" s="32" t="s">
        <v>92</v>
      </c>
      <c r="C11" s="40">
        <v>0.85</v>
      </c>
      <c r="D11" s="200">
        <v>0.81</v>
      </c>
      <c r="E11" s="216"/>
      <c r="F11" s="216"/>
      <c r="G11" s="216"/>
      <c r="H11" s="201"/>
      <c r="I11" s="200">
        <v>0.81</v>
      </c>
      <c r="J11" s="216"/>
      <c r="K11" s="216"/>
      <c r="L11" s="216"/>
      <c r="M11" s="201"/>
      <c r="N11" s="200">
        <v>0.88</v>
      </c>
      <c r="O11" s="216"/>
      <c r="P11" s="216"/>
      <c r="Q11" s="216"/>
      <c r="R11" s="201"/>
      <c r="S11" s="200">
        <v>0.88</v>
      </c>
      <c r="T11" s="199"/>
      <c r="U11" s="41"/>
      <c r="V11" s="42">
        <v>0.8</v>
      </c>
      <c r="W11" s="42">
        <v>0.8</v>
      </c>
      <c r="X11" s="42">
        <v>0.88</v>
      </c>
      <c r="Y11" s="42">
        <v>0.88</v>
      </c>
      <c r="Z11" s="42">
        <v>0.81</v>
      </c>
      <c r="AA11" s="27"/>
      <c r="AB11" s="27"/>
    </row>
    <row r="12" spans="1:28">
      <c r="A12" s="27"/>
      <c r="B12" s="32" t="s">
        <v>93</v>
      </c>
      <c r="C12" s="43">
        <v>15000</v>
      </c>
      <c r="D12" s="191" t="s">
        <v>94</v>
      </c>
      <c r="E12" s="192"/>
      <c r="F12" s="192"/>
      <c r="G12" s="192"/>
      <c r="H12" s="202"/>
      <c r="I12" s="203" t="s">
        <v>95</v>
      </c>
      <c r="J12" s="204"/>
      <c r="K12" s="204"/>
      <c r="L12" s="204"/>
      <c r="M12" s="205"/>
      <c r="N12" s="203" t="s">
        <v>96</v>
      </c>
      <c r="O12" s="204"/>
      <c r="P12" s="204"/>
      <c r="Q12" s="204"/>
      <c r="R12" s="206"/>
      <c r="S12" s="200" t="s">
        <v>97</v>
      </c>
      <c r="T12" s="199"/>
      <c r="U12" s="197" t="s">
        <v>97</v>
      </c>
      <c r="V12" s="195"/>
      <c r="W12" s="207"/>
      <c r="X12" s="200" t="s">
        <v>97</v>
      </c>
      <c r="Y12" s="201"/>
      <c r="Z12" s="45" t="s">
        <v>97</v>
      </c>
      <c r="AA12" s="27"/>
      <c r="AB12" s="27"/>
    </row>
    <row r="13" spans="1:28">
      <c r="A13" s="27"/>
      <c r="B13" s="32" t="s">
        <v>98</v>
      </c>
      <c r="C13" s="40">
        <v>1</v>
      </c>
      <c r="D13" s="191" t="s">
        <v>99</v>
      </c>
      <c r="E13" s="192"/>
      <c r="F13" s="192"/>
      <c r="G13" s="192"/>
      <c r="H13" s="193"/>
      <c r="I13" s="208" t="s">
        <v>100</v>
      </c>
      <c r="J13" s="204"/>
      <c r="K13" s="204"/>
      <c r="L13" s="204"/>
      <c r="M13" s="206"/>
      <c r="N13" s="208" t="s">
        <v>101</v>
      </c>
      <c r="O13" s="204"/>
      <c r="P13" s="204"/>
      <c r="Q13" s="204"/>
      <c r="R13" s="206"/>
      <c r="S13" s="200" t="s">
        <v>99</v>
      </c>
      <c r="T13" s="199"/>
      <c r="U13" s="197" t="s">
        <v>99</v>
      </c>
      <c r="V13" s="195"/>
      <c r="W13" s="207"/>
      <c r="X13" s="200" t="s">
        <v>99</v>
      </c>
      <c r="Y13" s="201"/>
      <c r="Z13" s="45" t="s">
        <v>99</v>
      </c>
      <c r="AA13" s="27"/>
      <c r="AB13" s="27"/>
    </row>
    <row r="14" spans="1:28">
      <c r="A14" s="27"/>
      <c r="B14" s="46" t="s">
        <v>102</v>
      </c>
      <c r="C14" s="47">
        <v>0.15</v>
      </c>
      <c r="D14" s="191">
        <v>15</v>
      </c>
      <c r="E14" s="192"/>
      <c r="F14" s="192"/>
      <c r="G14" s="192"/>
      <c r="H14" s="193"/>
      <c r="I14" s="194">
        <v>15</v>
      </c>
      <c r="J14" s="195"/>
      <c r="K14" s="195"/>
      <c r="L14" s="195"/>
      <c r="M14" s="196"/>
      <c r="N14" s="197">
        <v>15</v>
      </c>
      <c r="O14" s="195"/>
      <c r="P14" s="195"/>
      <c r="Q14" s="195"/>
      <c r="R14" s="196"/>
      <c r="S14" s="198">
        <v>0.1</v>
      </c>
      <c r="T14" s="199"/>
      <c r="U14" s="48">
        <v>15</v>
      </c>
      <c r="V14" s="48">
        <v>40</v>
      </c>
      <c r="W14" s="48">
        <v>40</v>
      </c>
      <c r="X14" s="48">
        <v>10</v>
      </c>
      <c r="Y14" s="48">
        <v>10</v>
      </c>
      <c r="Z14" s="48">
        <v>15</v>
      </c>
      <c r="AA14" s="27"/>
      <c r="AB14" s="27"/>
    </row>
    <row r="15" spans="1:28" ht="17" thickBot="1">
      <c r="A15" s="27"/>
      <c r="B15" s="30"/>
      <c r="C15" s="50"/>
      <c r="D15" s="51"/>
      <c r="E15" s="51"/>
      <c r="F15" s="51"/>
      <c r="G15" s="51"/>
      <c r="H15" s="51"/>
      <c r="I15" s="51"/>
      <c r="J15" s="51"/>
      <c r="K15" s="51"/>
      <c r="L15" s="51"/>
      <c r="M15" s="51"/>
      <c r="N15" s="51"/>
      <c r="O15" s="51"/>
      <c r="P15" s="51"/>
      <c r="Q15" s="51"/>
      <c r="R15" s="51"/>
      <c r="S15" s="27"/>
      <c r="T15" s="27"/>
      <c r="U15" s="27"/>
      <c r="V15" s="27"/>
      <c r="W15" s="27"/>
      <c r="X15" s="27"/>
      <c r="Y15" s="27"/>
      <c r="Z15" s="27"/>
      <c r="AA15" s="27"/>
      <c r="AB15" s="27"/>
    </row>
    <row r="16" spans="1:28" ht="17" thickBot="1">
      <c r="A16" s="27"/>
      <c r="B16" s="188" t="s">
        <v>103</v>
      </c>
      <c r="C16" s="189"/>
      <c r="D16" s="189"/>
      <c r="E16" s="189"/>
      <c r="F16" s="189"/>
      <c r="G16" s="189"/>
      <c r="H16" s="189"/>
      <c r="I16" s="189"/>
      <c r="J16" s="189"/>
      <c r="K16" s="189"/>
      <c r="L16" s="189"/>
      <c r="M16" s="189"/>
      <c r="N16" s="189"/>
      <c r="O16" s="189"/>
      <c r="P16" s="189"/>
      <c r="Q16" s="189"/>
      <c r="R16" s="189"/>
      <c r="S16" s="189"/>
      <c r="T16" s="189"/>
      <c r="U16" s="189"/>
      <c r="V16" s="189"/>
      <c r="W16" s="189"/>
      <c r="X16" s="189"/>
      <c r="Y16" s="189"/>
      <c r="Z16" s="190"/>
      <c r="AA16" s="27"/>
      <c r="AB16" s="27"/>
    </row>
    <row r="17" spans="1:28">
      <c r="A17" s="27"/>
      <c r="B17" s="30" t="s">
        <v>104</v>
      </c>
      <c r="C17" s="50"/>
      <c r="D17" s="51"/>
      <c r="E17" s="51"/>
      <c r="F17" s="51"/>
      <c r="G17" s="51"/>
      <c r="H17" s="51"/>
      <c r="I17" s="51"/>
      <c r="J17" s="51"/>
      <c r="K17" s="51"/>
      <c r="L17" s="51"/>
      <c r="M17" s="51"/>
      <c r="N17" s="51"/>
      <c r="O17" s="51"/>
      <c r="P17" s="51"/>
      <c r="Q17" s="51"/>
      <c r="R17" s="51"/>
      <c r="S17" s="52" t="s">
        <v>105</v>
      </c>
      <c r="T17" s="52" t="s">
        <v>106</v>
      </c>
      <c r="U17" s="27"/>
      <c r="V17" s="27"/>
      <c r="W17" s="27"/>
      <c r="X17" s="27"/>
      <c r="Y17" s="27"/>
      <c r="Z17" s="27"/>
      <c r="AA17" s="27"/>
      <c r="AB17" s="27"/>
    </row>
    <row r="18" spans="1:28">
      <c r="A18" s="27"/>
      <c r="B18" s="44">
        <v>2016</v>
      </c>
      <c r="C18" s="53">
        <v>9400</v>
      </c>
      <c r="D18" s="54">
        <v>1506</v>
      </c>
      <c r="E18" s="54">
        <v>1506</v>
      </c>
      <c r="F18" s="54">
        <v>1506</v>
      </c>
      <c r="G18" s="54">
        <v>1506</v>
      </c>
      <c r="H18" s="54">
        <v>1506</v>
      </c>
      <c r="I18" s="54">
        <v>1083</v>
      </c>
      <c r="J18" s="54">
        <v>1083</v>
      </c>
      <c r="K18" s="54">
        <v>1083</v>
      </c>
      <c r="L18" s="54">
        <v>1083</v>
      </c>
      <c r="M18" s="54">
        <v>1083</v>
      </c>
      <c r="N18" s="54">
        <v>660</v>
      </c>
      <c r="O18" s="54">
        <v>660</v>
      </c>
      <c r="P18" s="54">
        <v>660</v>
      </c>
      <c r="Q18" s="54">
        <v>660</v>
      </c>
      <c r="R18" s="54">
        <v>660</v>
      </c>
      <c r="S18" s="54">
        <v>506</v>
      </c>
      <c r="T18" s="55">
        <v>1026</v>
      </c>
      <c r="U18" s="54">
        <v>530</v>
      </c>
      <c r="V18" s="54">
        <v>583</v>
      </c>
      <c r="W18" s="54">
        <v>583</v>
      </c>
      <c r="X18" s="54">
        <v>553</v>
      </c>
      <c r="Y18" s="54">
        <v>553</v>
      </c>
      <c r="Z18" s="54">
        <v>1083</v>
      </c>
      <c r="AA18" s="27"/>
      <c r="AB18" s="56"/>
    </row>
    <row r="19" spans="1:28">
      <c r="A19" s="27"/>
      <c r="B19" s="44">
        <v>2017</v>
      </c>
      <c r="C19" s="57">
        <v>8632</v>
      </c>
      <c r="D19" s="14">
        <v>1383</v>
      </c>
      <c r="E19" s="14">
        <v>1383</v>
      </c>
      <c r="F19" s="14">
        <v>1383</v>
      </c>
      <c r="G19" s="14">
        <v>1383</v>
      </c>
      <c r="H19" s="14">
        <v>1383</v>
      </c>
      <c r="I19" s="14">
        <v>999</v>
      </c>
      <c r="J19" s="14">
        <v>999</v>
      </c>
      <c r="K19" s="14">
        <v>999</v>
      </c>
      <c r="L19" s="14">
        <v>999</v>
      </c>
      <c r="M19" s="14">
        <v>999</v>
      </c>
      <c r="N19" s="14">
        <v>615</v>
      </c>
      <c r="O19" s="14">
        <v>615</v>
      </c>
      <c r="P19" s="14">
        <v>615</v>
      </c>
      <c r="Q19" s="14">
        <v>615</v>
      </c>
      <c r="R19" s="14">
        <v>615</v>
      </c>
      <c r="S19" s="14">
        <v>465</v>
      </c>
      <c r="T19" s="15">
        <v>961</v>
      </c>
      <c r="U19" s="14">
        <v>493</v>
      </c>
      <c r="V19" s="14">
        <v>594</v>
      </c>
      <c r="W19" s="14">
        <v>594</v>
      </c>
      <c r="X19" s="14">
        <v>511</v>
      </c>
      <c r="Y19" s="14">
        <v>511</v>
      </c>
      <c r="Z19" s="14">
        <v>999</v>
      </c>
      <c r="AA19" s="27"/>
      <c r="AB19" s="27"/>
    </row>
    <row r="20" spans="1:28">
      <c r="A20" s="27"/>
      <c r="B20" s="44">
        <v>2018</v>
      </c>
      <c r="C20" s="57">
        <v>7877</v>
      </c>
      <c r="D20" s="14">
        <v>1262</v>
      </c>
      <c r="E20" s="14">
        <v>1262</v>
      </c>
      <c r="F20" s="14">
        <v>1262</v>
      </c>
      <c r="G20" s="14">
        <v>1262</v>
      </c>
      <c r="H20" s="14">
        <v>1262</v>
      </c>
      <c r="I20" s="14">
        <v>914</v>
      </c>
      <c r="J20" s="14">
        <v>914</v>
      </c>
      <c r="K20" s="14">
        <v>914</v>
      </c>
      <c r="L20" s="14">
        <v>914</v>
      </c>
      <c r="M20" s="14">
        <v>914</v>
      </c>
      <c r="N20" s="14">
        <v>565</v>
      </c>
      <c r="O20" s="14">
        <v>565</v>
      </c>
      <c r="P20" s="14">
        <v>565</v>
      </c>
      <c r="Q20" s="14">
        <v>565</v>
      </c>
      <c r="R20" s="14">
        <v>565</v>
      </c>
      <c r="S20" s="14">
        <v>416</v>
      </c>
      <c r="T20" s="15">
        <v>884</v>
      </c>
      <c r="U20" s="14">
        <v>454</v>
      </c>
      <c r="V20" s="14">
        <v>605</v>
      </c>
      <c r="W20" s="14">
        <v>605</v>
      </c>
      <c r="X20" s="14">
        <v>461</v>
      </c>
      <c r="Y20" s="14">
        <v>461</v>
      </c>
      <c r="Z20" s="14">
        <v>914</v>
      </c>
      <c r="AA20" s="27"/>
      <c r="AB20" s="27"/>
    </row>
    <row r="21" spans="1:28">
      <c r="A21" s="27"/>
      <c r="B21" s="44">
        <v>2019</v>
      </c>
      <c r="C21" s="57">
        <v>7253</v>
      </c>
      <c r="D21" s="14">
        <v>1162</v>
      </c>
      <c r="E21" s="14">
        <v>1162</v>
      </c>
      <c r="F21" s="14">
        <v>1162</v>
      </c>
      <c r="G21" s="14">
        <v>1162</v>
      </c>
      <c r="H21" s="14">
        <v>1162</v>
      </c>
      <c r="I21" s="14">
        <v>843</v>
      </c>
      <c r="J21" s="14">
        <v>843</v>
      </c>
      <c r="K21" s="14">
        <v>843</v>
      </c>
      <c r="L21" s="14">
        <v>843</v>
      </c>
      <c r="M21" s="14">
        <v>843</v>
      </c>
      <c r="N21" s="14">
        <v>524</v>
      </c>
      <c r="O21" s="14">
        <v>524</v>
      </c>
      <c r="P21" s="14">
        <v>524</v>
      </c>
      <c r="Q21" s="14">
        <v>524</v>
      </c>
      <c r="R21" s="14">
        <v>524</v>
      </c>
      <c r="S21" s="14">
        <v>373</v>
      </c>
      <c r="T21" s="15">
        <v>817</v>
      </c>
      <c r="U21" s="14">
        <v>421</v>
      </c>
      <c r="V21" s="14">
        <v>615</v>
      </c>
      <c r="W21" s="14">
        <v>615</v>
      </c>
      <c r="X21" s="14">
        <v>417</v>
      </c>
      <c r="Y21" s="14">
        <v>417</v>
      </c>
      <c r="Z21" s="14">
        <v>843</v>
      </c>
      <c r="AA21" s="27"/>
      <c r="AB21" s="27"/>
    </row>
    <row r="22" spans="1:28">
      <c r="A22" s="27"/>
      <c r="B22" s="44">
        <v>2020</v>
      </c>
      <c r="C22" s="57">
        <v>6729</v>
      </c>
      <c r="D22" s="14">
        <v>1078</v>
      </c>
      <c r="E22" s="14">
        <v>1078</v>
      </c>
      <c r="F22" s="14">
        <v>1078</v>
      </c>
      <c r="G22" s="14">
        <v>1078</v>
      </c>
      <c r="H22" s="14">
        <v>1078</v>
      </c>
      <c r="I22" s="14">
        <v>782</v>
      </c>
      <c r="J22" s="14">
        <v>782</v>
      </c>
      <c r="K22" s="14">
        <v>782</v>
      </c>
      <c r="L22" s="14">
        <v>782</v>
      </c>
      <c r="M22" s="14">
        <v>782</v>
      </c>
      <c r="N22" s="14">
        <v>487</v>
      </c>
      <c r="O22" s="14">
        <v>487</v>
      </c>
      <c r="P22" s="14">
        <v>487</v>
      </c>
      <c r="Q22" s="14">
        <v>487</v>
      </c>
      <c r="R22" s="14">
        <v>487</v>
      </c>
      <c r="S22" s="14">
        <v>335</v>
      </c>
      <c r="T22" s="15">
        <v>757</v>
      </c>
      <c r="U22" s="14">
        <v>391</v>
      </c>
      <c r="V22" s="14">
        <v>626</v>
      </c>
      <c r="W22" s="14">
        <v>626</v>
      </c>
      <c r="X22" s="14">
        <v>378</v>
      </c>
      <c r="Y22" s="14">
        <v>378</v>
      </c>
      <c r="Z22" s="14">
        <v>782</v>
      </c>
      <c r="AA22" s="27"/>
      <c r="AB22" s="27"/>
    </row>
    <row r="23" spans="1:28">
      <c r="A23" s="27"/>
      <c r="B23" s="44">
        <v>2021</v>
      </c>
      <c r="C23" s="57">
        <v>6317</v>
      </c>
      <c r="D23" s="14">
        <v>1012</v>
      </c>
      <c r="E23" s="14">
        <v>1012</v>
      </c>
      <c r="F23" s="14">
        <v>1012</v>
      </c>
      <c r="G23" s="14">
        <v>1012</v>
      </c>
      <c r="H23" s="14">
        <v>1012</v>
      </c>
      <c r="I23" s="14">
        <v>737</v>
      </c>
      <c r="J23" s="14">
        <v>737</v>
      </c>
      <c r="K23" s="14">
        <v>737</v>
      </c>
      <c r="L23" s="14">
        <v>737</v>
      </c>
      <c r="M23" s="14">
        <v>737</v>
      </c>
      <c r="N23" s="14">
        <v>461</v>
      </c>
      <c r="O23" s="14">
        <v>461</v>
      </c>
      <c r="P23" s="14">
        <v>461</v>
      </c>
      <c r="Q23" s="14">
        <v>461</v>
      </c>
      <c r="R23" s="14">
        <v>461</v>
      </c>
      <c r="S23" s="14">
        <v>317</v>
      </c>
      <c r="T23" s="15">
        <v>729</v>
      </c>
      <c r="U23" s="14">
        <v>371</v>
      </c>
      <c r="V23" s="14">
        <v>638</v>
      </c>
      <c r="W23" s="14">
        <v>638</v>
      </c>
      <c r="X23" s="14">
        <v>359</v>
      </c>
      <c r="Y23" s="14">
        <v>359</v>
      </c>
      <c r="Z23" s="14">
        <v>737</v>
      </c>
      <c r="AA23" s="27"/>
      <c r="AB23" s="27"/>
    </row>
    <row r="24" spans="1:28">
      <c r="A24" s="27"/>
      <c r="B24" s="44">
        <v>2022</v>
      </c>
      <c r="C24" s="57">
        <v>5972</v>
      </c>
      <c r="D24" s="14">
        <v>957</v>
      </c>
      <c r="E24" s="14">
        <v>957</v>
      </c>
      <c r="F24" s="14">
        <v>957</v>
      </c>
      <c r="G24" s="14">
        <v>957</v>
      </c>
      <c r="H24" s="14">
        <v>957</v>
      </c>
      <c r="I24" s="14">
        <v>698</v>
      </c>
      <c r="J24" s="14">
        <v>698</v>
      </c>
      <c r="K24" s="14">
        <v>698</v>
      </c>
      <c r="L24" s="14">
        <v>698</v>
      </c>
      <c r="M24" s="14">
        <v>698</v>
      </c>
      <c r="N24" s="14">
        <v>440</v>
      </c>
      <c r="O24" s="14">
        <v>440</v>
      </c>
      <c r="P24" s="14">
        <v>440</v>
      </c>
      <c r="Q24" s="14">
        <v>440</v>
      </c>
      <c r="R24" s="14">
        <v>440</v>
      </c>
      <c r="S24" s="14">
        <v>303</v>
      </c>
      <c r="T24" s="15">
        <v>706</v>
      </c>
      <c r="U24" s="14">
        <v>353</v>
      </c>
      <c r="V24" s="14">
        <v>649</v>
      </c>
      <c r="W24" s="14">
        <v>649</v>
      </c>
      <c r="X24" s="14">
        <v>342</v>
      </c>
      <c r="Y24" s="14">
        <v>342</v>
      </c>
      <c r="Z24" s="14">
        <v>698</v>
      </c>
      <c r="AA24" s="27"/>
      <c r="AB24" s="27"/>
    </row>
    <row r="25" spans="1:28">
      <c r="A25" s="27"/>
      <c r="B25" s="44">
        <v>2023</v>
      </c>
      <c r="C25" s="57">
        <v>5678</v>
      </c>
      <c r="D25" s="14">
        <v>910</v>
      </c>
      <c r="E25" s="14">
        <v>910</v>
      </c>
      <c r="F25" s="14">
        <v>910</v>
      </c>
      <c r="G25" s="14">
        <v>910</v>
      </c>
      <c r="H25" s="14">
        <v>910</v>
      </c>
      <c r="I25" s="14">
        <v>666</v>
      </c>
      <c r="J25" s="14">
        <v>666</v>
      </c>
      <c r="K25" s="14">
        <v>666</v>
      </c>
      <c r="L25" s="14">
        <v>666</v>
      </c>
      <c r="M25" s="14">
        <v>666</v>
      </c>
      <c r="N25" s="14">
        <v>422</v>
      </c>
      <c r="O25" s="14">
        <v>422</v>
      </c>
      <c r="P25" s="14">
        <v>422</v>
      </c>
      <c r="Q25" s="14">
        <v>422</v>
      </c>
      <c r="R25" s="14">
        <v>422</v>
      </c>
      <c r="S25" s="14">
        <v>290</v>
      </c>
      <c r="T25" s="15">
        <v>687</v>
      </c>
      <c r="U25" s="14">
        <v>339</v>
      </c>
      <c r="V25" s="14">
        <v>661</v>
      </c>
      <c r="W25" s="14">
        <v>661</v>
      </c>
      <c r="X25" s="14">
        <v>328</v>
      </c>
      <c r="Y25" s="14">
        <v>328</v>
      </c>
      <c r="Z25" s="14">
        <v>666</v>
      </c>
      <c r="AA25" s="27"/>
      <c r="AB25" s="27"/>
    </row>
    <row r="26" spans="1:28">
      <c r="A26" s="27"/>
      <c r="B26" s="44">
        <v>2024</v>
      </c>
      <c r="C26" s="57">
        <v>5429</v>
      </c>
      <c r="D26" s="14">
        <v>870</v>
      </c>
      <c r="E26" s="14">
        <v>870</v>
      </c>
      <c r="F26" s="14">
        <v>870</v>
      </c>
      <c r="G26" s="14">
        <v>870</v>
      </c>
      <c r="H26" s="14">
        <v>870</v>
      </c>
      <c r="I26" s="14">
        <v>638</v>
      </c>
      <c r="J26" s="14">
        <v>638</v>
      </c>
      <c r="K26" s="14">
        <v>638</v>
      </c>
      <c r="L26" s="14">
        <v>638</v>
      </c>
      <c r="M26" s="14">
        <v>638</v>
      </c>
      <c r="N26" s="14">
        <v>406</v>
      </c>
      <c r="O26" s="14">
        <v>406</v>
      </c>
      <c r="P26" s="14">
        <v>406</v>
      </c>
      <c r="Q26" s="14">
        <v>406</v>
      </c>
      <c r="R26" s="14">
        <v>406</v>
      </c>
      <c r="S26" s="14">
        <v>280</v>
      </c>
      <c r="T26" s="15">
        <v>670</v>
      </c>
      <c r="U26" s="14">
        <v>326</v>
      </c>
      <c r="V26" s="14">
        <v>673</v>
      </c>
      <c r="W26" s="14">
        <v>673</v>
      </c>
      <c r="X26" s="14">
        <v>316</v>
      </c>
      <c r="Y26" s="14">
        <v>316</v>
      </c>
      <c r="Z26" s="14">
        <v>638</v>
      </c>
      <c r="AA26" s="27"/>
      <c r="AB26" s="27"/>
    </row>
    <row r="27" spans="1:28">
      <c r="A27" s="27"/>
      <c r="B27" s="44">
        <v>2025</v>
      </c>
      <c r="C27" s="57">
        <v>5214</v>
      </c>
      <c r="D27" s="14">
        <v>835</v>
      </c>
      <c r="E27" s="14">
        <v>835</v>
      </c>
      <c r="F27" s="14">
        <v>835</v>
      </c>
      <c r="G27" s="14">
        <v>835</v>
      </c>
      <c r="H27" s="14">
        <v>835</v>
      </c>
      <c r="I27" s="14">
        <v>614</v>
      </c>
      <c r="J27" s="14">
        <v>614</v>
      </c>
      <c r="K27" s="14">
        <v>614</v>
      </c>
      <c r="L27" s="14">
        <v>614</v>
      </c>
      <c r="M27" s="14">
        <v>614</v>
      </c>
      <c r="N27" s="14">
        <v>393</v>
      </c>
      <c r="O27" s="14">
        <v>393</v>
      </c>
      <c r="P27" s="14">
        <v>393</v>
      </c>
      <c r="Q27" s="14">
        <v>393</v>
      </c>
      <c r="R27" s="14">
        <v>393</v>
      </c>
      <c r="S27" s="14">
        <v>270</v>
      </c>
      <c r="T27" s="15">
        <v>655</v>
      </c>
      <c r="U27" s="14">
        <v>316</v>
      </c>
      <c r="V27" s="14">
        <v>685</v>
      </c>
      <c r="W27" s="14">
        <v>685</v>
      </c>
      <c r="X27" s="14">
        <v>305</v>
      </c>
      <c r="Y27" s="14">
        <v>305</v>
      </c>
      <c r="Z27" s="14">
        <v>614</v>
      </c>
      <c r="AA27" s="27"/>
      <c r="AB27" s="27"/>
    </row>
    <row r="28" spans="1:28">
      <c r="A28" s="27"/>
      <c r="B28" s="44">
        <v>2026</v>
      </c>
      <c r="C28" s="57">
        <v>5029</v>
      </c>
      <c r="D28" s="14">
        <v>806</v>
      </c>
      <c r="E28" s="14">
        <v>806</v>
      </c>
      <c r="F28" s="14">
        <v>806</v>
      </c>
      <c r="G28" s="14">
        <v>806</v>
      </c>
      <c r="H28" s="14">
        <v>806</v>
      </c>
      <c r="I28" s="14">
        <v>594</v>
      </c>
      <c r="J28" s="14">
        <v>594</v>
      </c>
      <c r="K28" s="14">
        <v>594</v>
      </c>
      <c r="L28" s="14">
        <v>594</v>
      </c>
      <c r="M28" s="14">
        <v>594</v>
      </c>
      <c r="N28" s="14">
        <v>382</v>
      </c>
      <c r="O28" s="14">
        <v>382</v>
      </c>
      <c r="P28" s="14">
        <v>382</v>
      </c>
      <c r="Q28" s="14">
        <v>382</v>
      </c>
      <c r="R28" s="14">
        <v>382</v>
      </c>
      <c r="S28" s="14">
        <v>262</v>
      </c>
      <c r="T28" s="15">
        <v>643</v>
      </c>
      <c r="U28" s="14">
        <v>306</v>
      </c>
      <c r="V28" s="14">
        <v>697</v>
      </c>
      <c r="W28" s="14">
        <v>697</v>
      </c>
      <c r="X28" s="14">
        <v>296</v>
      </c>
      <c r="Y28" s="14">
        <v>296</v>
      </c>
      <c r="Z28" s="14">
        <v>594</v>
      </c>
      <c r="AA28" s="27"/>
      <c r="AB28" s="27"/>
    </row>
    <row r="29" spans="1:28">
      <c r="A29" s="27"/>
      <c r="B29" s="44">
        <v>2027</v>
      </c>
      <c r="C29" s="57">
        <v>4869</v>
      </c>
      <c r="D29" s="14">
        <v>780</v>
      </c>
      <c r="E29" s="14">
        <v>780</v>
      </c>
      <c r="F29" s="14">
        <v>780</v>
      </c>
      <c r="G29" s="14">
        <v>780</v>
      </c>
      <c r="H29" s="14">
        <v>780</v>
      </c>
      <c r="I29" s="14">
        <v>576</v>
      </c>
      <c r="J29" s="14">
        <v>576</v>
      </c>
      <c r="K29" s="14">
        <v>576</v>
      </c>
      <c r="L29" s="14">
        <v>576</v>
      </c>
      <c r="M29" s="14">
        <v>576</v>
      </c>
      <c r="N29" s="14">
        <v>372</v>
      </c>
      <c r="O29" s="14">
        <v>372</v>
      </c>
      <c r="P29" s="14">
        <v>372</v>
      </c>
      <c r="Q29" s="14">
        <v>372</v>
      </c>
      <c r="R29" s="14">
        <v>372</v>
      </c>
      <c r="S29" s="14">
        <v>256</v>
      </c>
      <c r="T29" s="15">
        <v>632</v>
      </c>
      <c r="U29" s="14">
        <v>298</v>
      </c>
      <c r="V29" s="14">
        <v>710</v>
      </c>
      <c r="W29" s="14">
        <v>710</v>
      </c>
      <c r="X29" s="14">
        <v>289</v>
      </c>
      <c r="Y29" s="14">
        <v>289</v>
      </c>
      <c r="Z29" s="14">
        <v>576</v>
      </c>
      <c r="AA29" s="27"/>
      <c r="AB29" s="27"/>
    </row>
    <row r="30" spans="1:28">
      <c r="A30" s="27"/>
      <c r="B30" s="44">
        <v>2028</v>
      </c>
      <c r="C30" s="57">
        <v>4730</v>
      </c>
      <c r="D30" s="14">
        <v>758</v>
      </c>
      <c r="E30" s="14">
        <v>758</v>
      </c>
      <c r="F30" s="14">
        <v>758</v>
      </c>
      <c r="G30" s="14">
        <v>758</v>
      </c>
      <c r="H30" s="14">
        <v>758</v>
      </c>
      <c r="I30" s="14">
        <v>560</v>
      </c>
      <c r="J30" s="14">
        <v>560</v>
      </c>
      <c r="K30" s="14">
        <v>560</v>
      </c>
      <c r="L30" s="14">
        <v>560</v>
      </c>
      <c r="M30" s="14">
        <v>560</v>
      </c>
      <c r="N30" s="14">
        <v>363</v>
      </c>
      <c r="O30" s="14">
        <v>363</v>
      </c>
      <c r="P30" s="14">
        <v>363</v>
      </c>
      <c r="Q30" s="14">
        <v>363</v>
      </c>
      <c r="R30" s="14">
        <v>363</v>
      </c>
      <c r="S30" s="14">
        <v>250</v>
      </c>
      <c r="T30" s="15">
        <v>623</v>
      </c>
      <c r="U30" s="14">
        <v>291</v>
      </c>
      <c r="V30" s="14">
        <v>723</v>
      </c>
      <c r="W30" s="14">
        <v>723</v>
      </c>
      <c r="X30" s="14">
        <v>282</v>
      </c>
      <c r="Y30" s="14">
        <v>282</v>
      </c>
      <c r="Z30" s="14">
        <v>560</v>
      </c>
      <c r="AA30" s="27"/>
      <c r="AB30" s="27"/>
    </row>
    <row r="31" spans="1:28">
      <c r="A31" s="27"/>
      <c r="B31" s="44">
        <v>2029</v>
      </c>
      <c r="C31" s="57">
        <v>4609</v>
      </c>
      <c r="D31" s="14">
        <v>738</v>
      </c>
      <c r="E31" s="14">
        <v>738</v>
      </c>
      <c r="F31" s="14">
        <v>738</v>
      </c>
      <c r="G31" s="14">
        <v>738</v>
      </c>
      <c r="H31" s="14">
        <v>738</v>
      </c>
      <c r="I31" s="14">
        <v>547</v>
      </c>
      <c r="J31" s="14">
        <v>547</v>
      </c>
      <c r="K31" s="14">
        <v>547</v>
      </c>
      <c r="L31" s="14">
        <v>547</v>
      </c>
      <c r="M31" s="14">
        <v>547</v>
      </c>
      <c r="N31" s="14">
        <v>355</v>
      </c>
      <c r="O31" s="14">
        <v>355</v>
      </c>
      <c r="P31" s="14">
        <v>355</v>
      </c>
      <c r="Q31" s="14">
        <v>355</v>
      </c>
      <c r="R31" s="14">
        <v>355</v>
      </c>
      <c r="S31" s="14">
        <v>245</v>
      </c>
      <c r="T31" s="15">
        <v>615</v>
      </c>
      <c r="U31" s="14">
        <v>285</v>
      </c>
      <c r="V31" s="14">
        <v>736</v>
      </c>
      <c r="W31" s="14">
        <v>736</v>
      </c>
      <c r="X31" s="14">
        <v>276</v>
      </c>
      <c r="Y31" s="14">
        <v>276</v>
      </c>
      <c r="Z31" s="14">
        <v>547</v>
      </c>
      <c r="AA31" s="27"/>
      <c r="AB31" s="27"/>
    </row>
    <row r="32" spans="1:28">
      <c r="A32" s="27"/>
      <c r="B32" s="44">
        <v>2030</v>
      </c>
      <c r="C32" s="57">
        <v>4503</v>
      </c>
      <c r="D32" s="14">
        <v>721</v>
      </c>
      <c r="E32" s="14">
        <v>721</v>
      </c>
      <c r="F32" s="14">
        <v>721</v>
      </c>
      <c r="G32" s="14">
        <v>721</v>
      </c>
      <c r="H32" s="14">
        <v>721</v>
      </c>
      <c r="I32" s="14">
        <v>535</v>
      </c>
      <c r="J32" s="14">
        <v>535</v>
      </c>
      <c r="K32" s="14">
        <v>535</v>
      </c>
      <c r="L32" s="14">
        <v>535</v>
      </c>
      <c r="M32" s="14">
        <v>535</v>
      </c>
      <c r="N32" s="14">
        <v>349</v>
      </c>
      <c r="O32" s="14">
        <v>349</v>
      </c>
      <c r="P32" s="14">
        <v>349</v>
      </c>
      <c r="Q32" s="14">
        <v>349</v>
      </c>
      <c r="R32" s="14">
        <v>349</v>
      </c>
      <c r="S32" s="14">
        <v>240</v>
      </c>
      <c r="T32" s="15">
        <v>608</v>
      </c>
      <c r="U32" s="14">
        <v>280</v>
      </c>
      <c r="V32" s="14">
        <v>749</v>
      </c>
      <c r="W32" s="14">
        <v>749</v>
      </c>
      <c r="X32" s="14">
        <v>271</v>
      </c>
      <c r="Y32" s="14">
        <v>271</v>
      </c>
      <c r="Z32" s="14">
        <v>535</v>
      </c>
      <c r="AA32" s="27"/>
      <c r="AB32" s="27"/>
    </row>
    <row r="33" spans="1:28">
      <c r="A33" s="27"/>
      <c r="B33" s="44">
        <v>2031</v>
      </c>
      <c r="C33" s="57">
        <v>4409</v>
      </c>
      <c r="D33" s="14">
        <v>706</v>
      </c>
      <c r="E33" s="14">
        <v>706</v>
      </c>
      <c r="F33" s="14">
        <v>706</v>
      </c>
      <c r="G33" s="14">
        <v>706</v>
      </c>
      <c r="H33" s="14">
        <v>706</v>
      </c>
      <c r="I33" s="14">
        <v>525</v>
      </c>
      <c r="J33" s="14">
        <v>525</v>
      </c>
      <c r="K33" s="14">
        <v>525</v>
      </c>
      <c r="L33" s="14">
        <v>525</v>
      </c>
      <c r="M33" s="14">
        <v>525</v>
      </c>
      <c r="N33" s="14">
        <v>343</v>
      </c>
      <c r="O33" s="14">
        <v>343</v>
      </c>
      <c r="P33" s="14">
        <v>343</v>
      </c>
      <c r="Q33" s="14">
        <v>343</v>
      </c>
      <c r="R33" s="14">
        <v>343</v>
      </c>
      <c r="S33" s="14">
        <v>236</v>
      </c>
      <c r="T33" s="15">
        <v>601</v>
      </c>
      <c r="U33" s="14">
        <v>275</v>
      </c>
      <c r="V33" s="14">
        <v>762</v>
      </c>
      <c r="W33" s="14">
        <v>762</v>
      </c>
      <c r="X33" s="14">
        <v>267</v>
      </c>
      <c r="Y33" s="14">
        <v>267</v>
      </c>
      <c r="Z33" s="14">
        <v>525</v>
      </c>
      <c r="AA33" s="27"/>
      <c r="AB33" s="27"/>
    </row>
    <row r="34" spans="1:28">
      <c r="A34" s="27"/>
      <c r="B34" s="44">
        <v>2032</v>
      </c>
      <c r="C34" s="57">
        <v>4327</v>
      </c>
      <c r="D34" s="14">
        <v>693</v>
      </c>
      <c r="E34" s="14">
        <v>693</v>
      </c>
      <c r="F34" s="14">
        <v>693</v>
      </c>
      <c r="G34" s="14">
        <v>693</v>
      </c>
      <c r="H34" s="14">
        <v>693</v>
      </c>
      <c r="I34" s="14">
        <v>516</v>
      </c>
      <c r="J34" s="14">
        <v>516</v>
      </c>
      <c r="K34" s="14">
        <v>516</v>
      </c>
      <c r="L34" s="14">
        <v>516</v>
      </c>
      <c r="M34" s="14">
        <v>516</v>
      </c>
      <c r="N34" s="14">
        <v>338</v>
      </c>
      <c r="O34" s="14">
        <v>338</v>
      </c>
      <c r="P34" s="14">
        <v>338</v>
      </c>
      <c r="Q34" s="14">
        <v>338</v>
      </c>
      <c r="R34" s="14">
        <v>338</v>
      </c>
      <c r="S34" s="14">
        <v>232</v>
      </c>
      <c r="T34" s="15">
        <v>596</v>
      </c>
      <c r="U34" s="14">
        <v>271</v>
      </c>
      <c r="V34" s="14">
        <v>776</v>
      </c>
      <c r="W34" s="14">
        <v>776</v>
      </c>
      <c r="X34" s="14">
        <v>263</v>
      </c>
      <c r="Y34" s="14">
        <v>263</v>
      </c>
      <c r="Z34" s="14">
        <v>516</v>
      </c>
      <c r="AA34" s="27"/>
      <c r="AB34" s="27"/>
    </row>
    <row r="35" spans="1:28">
      <c r="A35" s="27"/>
      <c r="B35" s="44">
        <v>2033</v>
      </c>
      <c r="C35" s="57">
        <v>4255</v>
      </c>
      <c r="D35" s="14">
        <v>682</v>
      </c>
      <c r="E35" s="14">
        <v>682</v>
      </c>
      <c r="F35" s="14">
        <v>682</v>
      </c>
      <c r="G35" s="14">
        <v>682</v>
      </c>
      <c r="H35" s="14">
        <v>682</v>
      </c>
      <c r="I35" s="14">
        <v>508</v>
      </c>
      <c r="J35" s="14">
        <v>508</v>
      </c>
      <c r="K35" s="14">
        <v>508</v>
      </c>
      <c r="L35" s="14">
        <v>508</v>
      </c>
      <c r="M35" s="14">
        <v>508</v>
      </c>
      <c r="N35" s="14">
        <v>333</v>
      </c>
      <c r="O35" s="14">
        <v>333</v>
      </c>
      <c r="P35" s="14">
        <v>333</v>
      </c>
      <c r="Q35" s="14">
        <v>333</v>
      </c>
      <c r="R35" s="14">
        <v>333</v>
      </c>
      <c r="S35" s="14">
        <v>229</v>
      </c>
      <c r="T35" s="15">
        <v>591</v>
      </c>
      <c r="U35" s="14">
        <v>268</v>
      </c>
      <c r="V35" s="14">
        <v>790</v>
      </c>
      <c r="W35" s="14">
        <v>790</v>
      </c>
      <c r="X35" s="14">
        <v>259</v>
      </c>
      <c r="Y35" s="14">
        <v>259</v>
      </c>
      <c r="Z35" s="14">
        <v>508</v>
      </c>
      <c r="AA35" s="27"/>
      <c r="AB35" s="27"/>
    </row>
    <row r="36" spans="1:28">
      <c r="A36" s="27"/>
      <c r="B36" s="44">
        <v>2034</v>
      </c>
      <c r="C36" s="57">
        <v>4190</v>
      </c>
      <c r="D36" s="14">
        <v>671</v>
      </c>
      <c r="E36" s="14">
        <v>671</v>
      </c>
      <c r="F36" s="14">
        <v>671</v>
      </c>
      <c r="G36" s="14">
        <v>671</v>
      </c>
      <c r="H36" s="14">
        <v>671</v>
      </c>
      <c r="I36" s="14">
        <v>500</v>
      </c>
      <c r="J36" s="14">
        <v>500</v>
      </c>
      <c r="K36" s="14">
        <v>500</v>
      </c>
      <c r="L36" s="14">
        <v>500</v>
      </c>
      <c r="M36" s="14">
        <v>500</v>
      </c>
      <c r="N36" s="14">
        <v>329</v>
      </c>
      <c r="O36" s="14">
        <v>329</v>
      </c>
      <c r="P36" s="14">
        <v>329</v>
      </c>
      <c r="Q36" s="14">
        <v>329</v>
      </c>
      <c r="R36" s="14">
        <v>329</v>
      </c>
      <c r="S36" s="14">
        <v>227</v>
      </c>
      <c r="T36" s="15">
        <v>587</v>
      </c>
      <c r="U36" s="14">
        <v>264</v>
      </c>
      <c r="V36" s="14">
        <v>804</v>
      </c>
      <c r="W36" s="14">
        <v>804</v>
      </c>
      <c r="X36" s="14">
        <v>256</v>
      </c>
      <c r="Y36" s="14">
        <v>256</v>
      </c>
      <c r="Z36" s="14">
        <v>500</v>
      </c>
      <c r="AA36" s="27"/>
      <c r="AB36" s="27"/>
    </row>
    <row r="37" spans="1:28">
      <c r="A37" s="27"/>
      <c r="B37" s="44">
        <v>2035</v>
      </c>
      <c r="C37" s="57">
        <v>4133</v>
      </c>
      <c r="D37" s="14">
        <v>662</v>
      </c>
      <c r="E37" s="14">
        <v>662</v>
      </c>
      <c r="F37" s="14">
        <v>662</v>
      </c>
      <c r="G37" s="14">
        <v>662</v>
      </c>
      <c r="H37" s="14">
        <v>662</v>
      </c>
      <c r="I37" s="14">
        <v>494</v>
      </c>
      <c r="J37" s="14">
        <v>494</v>
      </c>
      <c r="K37" s="14">
        <v>494</v>
      </c>
      <c r="L37" s="14">
        <v>494</v>
      </c>
      <c r="M37" s="14">
        <v>494</v>
      </c>
      <c r="N37" s="14">
        <v>326</v>
      </c>
      <c r="O37" s="14">
        <v>326</v>
      </c>
      <c r="P37" s="14">
        <v>326</v>
      </c>
      <c r="Q37" s="14">
        <v>326</v>
      </c>
      <c r="R37" s="14">
        <v>326</v>
      </c>
      <c r="S37" s="14">
        <v>224</v>
      </c>
      <c r="T37" s="15">
        <v>583</v>
      </c>
      <c r="U37" s="14">
        <v>262</v>
      </c>
      <c r="V37" s="14">
        <v>819</v>
      </c>
      <c r="W37" s="14">
        <v>819</v>
      </c>
      <c r="X37" s="14">
        <v>253</v>
      </c>
      <c r="Y37" s="14">
        <v>253</v>
      </c>
      <c r="Z37" s="14">
        <v>494</v>
      </c>
      <c r="AA37" s="27"/>
      <c r="AB37" s="27"/>
    </row>
    <row r="38" spans="1:28">
      <c r="A38" s="27"/>
      <c r="B38" s="44">
        <v>2036</v>
      </c>
      <c r="C38" s="57">
        <v>4083</v>
      </c>
      <c r="D38" s="14">
        <v>654</v>
      </c>
      <c r="E38" s="14">
        <v>654</v>
      </c>
      <c r="F38" s="14">
        <v>654</v>
      </c>
      <c r="G38" s="14">
        <v>654</v>
      </c>
      <c r="H38" s="14">
        <v>654</v>
      </c>
      <c r="I38" s="14">
        <v>488</v>
      </c>
      <c r="J38" s="14">
        <v>488</v>
      </c>
      <c r="K38" s="14">
        <v>488</v>
      </c>
      <c r="L38" s="14">
        <v>488</v>
      </c>
      <c r="M38" s="14">
        <v>488</v>
      </c>
      <c r="N38" s="14">
        <v>323</v>
      </c>
      <c r="O38" s="14">
        <v>323</v>
      </c>
      <c r="P38" s="14">
        <v>323</v>
      </c>
      <c r="Q38" s="14">
        <v>323</v>
      </c>
      <c r="R38" s="14">
        <v>323</v>
      </c>
      <c r="S38" s="14">
        <v>222</v>
      </c>
      <c r="T38" s="15">
        <v>579</v>
      </c>
      <c r="U38" s="14">
        <v>259</v>
      </c>
      <c r="V38" s="14">
        <v>833</v>
      </c>
      <c r="W38" s="14">
        <v>833</v>
      </c>
      <c r="X38" s="14">
        <v>251</v>
      </c>
      <c r="Y38" s="14">
        <v>251</v>
      </c>
      <c r="Z38" s="14">
        <v>488</v>
      </c>
      <c r="AA38" s="27"/>
      <c r="AB38" s="27"/>
    </row>
    <row r="39" spans="1:28">
      <c r="A39" s="27"/>
      <c r="B39" s="44">
        <v>2037</v>
      </c>
      <c r="C39" s="57">
        <v>4038</v>
      </c>
      <c r="D39" s="14">
        <v>647</v>
      </c>
      <c r="E39" s="14">
        <v>647</v>
      </c>
      <c r="F39" s="14">
        <v>647</v>
      </c>
      <c r="G39" s="14">
        <v>647</v>
      </c>
      <c r="H39" s="14">
        <v>647</v>
      </c>
      <c r="I39" s="14">
        <v>483</v>
      </c>
      <c r="J39" s="14">
        <v>483</v>
      </c>
      <c r="K39" s="14">
        <v>483</v>
      </c>
      <c r="L39" s="14">
        <v>483</v>
      </c>
      <c r="M39" s="14">
        <v>483</v>
      </c>
      <c r="N39" s="14">
        <v>320</v>
      </c>
      <c r="O39" s="14">
        <v>320</v>
      </c>
      <c r="P39" s="14">
        <v>320</v>
      </c>
      <c r="Q39" s="14">
        <v>320</v>
      </c>
      <c r="R39" s="14">
        <v>320</v>
      </c>
      <c r="S39" s="14">
        <v>220</v>
      </c>
      <c r="T39" s="15">
        <v>576</v>
      </c>
      <c r="U39" s="14">
        <v>257</v>
      </c>
      <c r="V39" s="14">
        <v>848</v>
      </c>
      <c r="W39" s="14">
        <v>848</v>
      </c>
      <c r="X39" s="14">
        <v>249</v>
      </c>
      <c r="Y39" s="14">
        <v>249</v>
      </c>
      <c r="Z39" s="14">
        <v>483</v>
      </c>
      <c r="AA39" s="27"/>
      <c r="AB39" s="27"/>
    </row>
    <row r="40" spans="1:28">
      <c r="A40" s="27"/>
      <c r="B40" s="44">
        <v>2038</v>
      </c>
      <c r="C40" s="57">
        <v>3998</v>
      </c>
      <c r="D40" s="14">
        <v>641</v>
      </c>
      <c r="E40" s="14">
        <v>641</v>
      </c>
      <c r="F40" s="14">
        <v>641</v>
      </c>
      <c r="G40" s="14">
        <v>641</v>
      </c>
      <c r="H40" s="14">
        <v>641</v>
      </c>
      <c r="I40" s="14">
        <v>479</v>
      </c>
      <c r="J40" s="14">
        <v>479</v>
      </c>
      <c r="K40" s="14">
        <v>479</v>
      </c>
      <c r="L40" s="14">
        <v>479</v>
      </c>
      <c r="M40" s="14">
        <v>479</v>
      </c>
      <c r="N40" s="14">
        <v>317</v>
      </c>
      <c r="O40" s="14">
        <v>317</v>
      </c>
      <c r="P40" s="14">
        <v>317</v>
      </c>
      <c r="Q40" s="14">
        <v>317</v>
      </c>
      <c r="R40" s="14">
        <v>317</v>
      </c>
      <c r="S40" s="14">
        <v>218</v>
      </c>
      <c r="T40" s="15">
        <v>574</v>
      </c>
      <c r="U40" s="14">
        <v>255</v>
      </c>
      <c r="V40" s="14">
        <v>864</v>
      </c>
      <c r="W40" s="14">
        <v>864</v>
      </c>
      <c r="X40" s="14">
        <v>247</v>
      </c>
      <c r="Y40" s="14">
        <v>247</v>
      </c>
      <c r="Z40" s="14">
        <v>479</v>
      </c>
      <c r="AA40" s="27"/>
      <c r="AB40" s="27"/>
    </row>
    <row r="41" spans="1:28">
      <c r="A41" s="27"/>
      <c r="B41" s="44">
        <v>2039</v>
      </c>
      <c r="C41" s="57">
        <v>3962</v>
      </c>
      <c r="D41" s="14">
        <v>635</v>
      </c>
      <c r="E41" s="14">
        <v>635</v>
      </c>
      <c r="F41" s="14">
        <v>635</v>
      </c>
      <c r="G41" s="14">
        <v>635</v>
      </c>
      <c r="H41" s="14">
        <v>635</v>
      </c>
      <c r="I41" s="14">
        <v>475</v>
      </c>
      <c r="J41" s="14">
        <v>475</v>
      </c>
      <c r="K41" s="14">
        <v>475</v>
      </c>
      <c r="L41" s="14">
        <v>475</v>
      </c>
      <c r="M41" s="14">
        <v>475</v>
      </c>
      <c r="N41" s="14">
        <v>315</v>
      </c>
      <c r="O41" s="14">
        <v>315</v>
      </c>
      <c r="P41" s="14">
        <v>315</v>
      </c>
      <c r="Q41" s="14">
        <v>315</v>
      </c>
      <c r="R41" s="14">
        <v>315</v>
      </c>
      <c r="S41" s="14">
        <v>217</v>
      </c>
      <c r="T41" s="15">
        <v>571</v>
      </c>
      <c r="U41" s="14">
        <v>253</v>
      </c>
      <c r="V41" s="14">
        <v>879</v>
      </c>
      <c r="W41" s="14">
        <v>879</v>
      </c>
      <c r="X41" s="14">
        <v>245</v>
      </c>
      <c r="Y41" s="14">
        <v>245</v>
      </c>
      <c r="Z41" s="14">
        <v>475</v>
      </c>
      <c r="AA41" s="27"/>
      <c r="AB41" s="27"/>
    </row>
    <row r="42" spans="1:28">
      <c r="A42" s="27"/>
      <c r="B42" s="44">
        <v>2040</v>
      </c>
      <c r="C42" s="57">
        <v>3930</v>
      </c>
      <c r="D42" s="14">
        <v>630</v>
      </c>
      <c r="E42" s="14">
        <v>630</v>
      </c>
      <c r="F42" s="14">
        <v>630</v>
      </c>
      <c r="G42" s="14">
        <v>630</v>
      </c>
      <c r="H42" s="14">
        <v>630</v>
      </c>
      <c r="I42" s="14">
        <v>471</v>
      </c>
      <c r="J42" s="14">
        <v>471</v>
      </c>
      <c r="K42" s="14">
        <v>471</v>
      </c>
      <c r="L42" s="14">
        <v>471</v>
      </c>
      <c r="M42" s="14">
        <v>471</v>
      </c>
      <c r="N42" s="14">
        <v>313</v>
      </c>
      <c r="O42" s="14">
        <v>313</v>
      </c>
      <c r="P42" s="14">
        <v>313</v>
      </c>
      <c r="Q42" s="14">
        <v>313</v>
      </c>
      <c r="R42" s="14">
        <v>313</v>
      </c>
      <c r="S42" s="14">
        <v>216</v>
      </c>
      <c r="T42" s="15">
        <v>569</v>
      </c>
      <c r="U42" s="14">
        <v>252</v>
      </c>
      <c r="V42" s="14">
        <v>895</v>
      </c>
      <c r="W42" s="14">
        <v>895</v>
      </c>
      <c r="X42" s="14">
        <v>243</v>
      </c>
      <c r="Y42" s="14">
        <v>243</v>
      </c>
      <c r="Z42" s="14">
        <v>471</v>
      </c>
      <c r="AA42" s="27"/>
      <c r="AB42" s="27"/>
    </row>
    <row r="43" spans="1:28">
      <c r="A43" s="27"/>
      <c r="B43" s="44">
        <v>2041</v>
      </c>
      <c r="C43" s="57">
        <v>3902</v>
      </c>
      <c r="D43" s="14">
        <v>625</v>
      </c>
      <c r="E43" s="14">
        <v>625</v>
      </c>
      <c r="F43" s="14">
        <v>625</v>
      </c>
      <c r="G43" s="14">
        <v>625</v>
      </c>
      <c r="H43" s="14">
        <v>625</v>
      </c>
      <c r="I43" s="14">
        <v>468</v>
      </c>
      <c r="J43" s="14">
        <v>468</v>
      </c>
      <c r="K43" s="14">
        <v>468</v>
      </c>
      <c r="L43" s="14">
        <v>468</v>
      </c>
      <c r="M43" s="14">
        <v>468</v>
      </c>
      <c r="N43" s="14">
        <v>312</v>
      </c>
      <c r="O43" s="14">
        <v>312</v>
      </c>
      <c r="P43" s="14">
        <v>312</v>
      </c>
      <c r="Q43" s="14">
        <v>312</v>
      </c>
      <c r="R43" s="14">
        <v>312</v>
      </c>
      <c r="S43" s="14">
        <v>214</v>
      </c>
      <c r="T43" s="15">
        <v>567</v>
      </c>
      <c r="U43" s="14">
        <v>250</v>
      </c>
      <c r="V43" s="14">
        <v>911</v>
      </c>
      <c r="W43" s="14">
        <v>911</v>
      </c>
      <c r="X43" s="14">
        <v>242</v>
      </c>
      <c r="Y43" s="14">
        <v>242</v>
      </c>
      <c r="Z43" s="14">
        <v>468</v>
      </c>
      <c r="AA43" s="27"/>
      <c r="AB43" s="27"/>
    </row>
    <row r="44" spans="1:28">
      <c r="A44" s="27"/>
      <c r="B44" s="44">
        <v>2042</v>
      </c>
      <c r="C44" s="57">
        <v>3876</v>
      </c>
      <c r="D44" s="14">
        <v>621</v>
      </c>
      <c r="E44" s="14">
        <v>621</v>
      </c>
      <c r="F44" s="14">
        <v>621</v>
      </c>
      <c r="G44" s="14">
        <v>621</v>
      </c>
      <c r="H44" s="14">
        <v>621</v>
      </c>
      <c r="I44" s="14">
        <v>465</v>
      </c>
      <c r="J44" s="14">
        <v>465</v>
      </c>
      <c r="K44" s="14">
        <v>465</v>
      </c>
      <c r="L44" s="14">
        <v>465</v>
      </c>
      <c r="M44" s="14">
        <v>465</v>
      </c>
      <c r="N44" s="14">
        <v>310</v>
      </c>
      <c r="O44" s="14">
        <v>310</v>
      </c>
      <c r="P44" s="14">
        <v>310</v>
      </c>
      <c r="Q44" s="14">
        <v>310</v>
      </c>
      <c r="R44" s="14">
        <v>310</v>
      </c>
      <c r="S44" s="14">
        <v>213</v>
      </c>
      <c r="T44" s="15">
        <v>565</v>
      </c>
      <c r="U44" s="14">
        <v>249</v>
      </c>
      <c r="V44" s="14">
        <v>928</v>
      </c>
      <c r="W44" s="14">
        <v>928</v>
      </c>
      <c r="X44" s="14">
        <v>241</v>
      </c>
      <c r="Y44" s="14">
        <v>241</v>
      </c>
      <c r="Z44" s="14">
        <v>465</v>
      </c>
      <c r="AA44" s="27"/>
      <c r="AB44" s="27"/>
    </row>
    <row r="45" spans="1:28">
      <c r="A45" s="27"/>
      <c r="B45" s="44">
        <v>2043</v>
      </c>
      <c r="C45" s="57">
        <v>3854</v>
      </c>
      <c r="D45" s="14">
        <v>617</v>
      </c>
      <c r="E45" s="14">
        <v>617</v>
      </c>
      <c r="F45" s="14">
        <v>617</v>
      </c>
      <c r="G45" s="14">
        <v>617</v>
      </c>
      <c r="H45" s="14">
        <v>617</v>
      </c>
      <c r="I45" s="14">
        <v>463</v>
      </c>
      <c r="J45" s="14">
        <v>463</v>
      </c>
      <c r="K45" s="14">
        <v>463</v>
      </c>
      <c r="L45" s="14">
        <v>463</v>
      </c>
      <c r="M45" s="14">
        <v>463</v>
      </c>
      <c r="N45" s="14">
        <v>309</v>
      </c>
      <c r="O45" s="14">
        <v>309</v>
      </c>
      <c r="P45" s="14">
        <v>309</v>
      </c>
      <c r="Q45" s="14">
        <v>309</v>
      </c>
      <c r="R45" s="14">
        <v>309</v>
      </c>
      <c r="S45" s="14">
        <v>212</v>
      </c>
      <c r="T45" s="15">
        <v>564</v>
      </c>
      <c r="U45" s="14">
        <v>248</v>
      </c>
      <c r="V45" s="14">
        <v>944</v>
      </c>
      <c r="W45" s="14">
        <v>944</v>
      </c>
      <c r="X45" s="14">
        <v>240</v>
      </c>
      <c r="Y45" s="14">
        <v>240</v>
      </c>
      <c r="Z45" s="14">
        <v>463</v>
      </c>
      <c r="AA45" s="27"/>
      <c r="AB45" s="27"/>
    </row>
    <row r="46" spans="1:28">
      <c r="A46" s="27"/>
      <c r="B46" s="44">
        <v>2044</v>
      </c>
      <c r="C46" s="57">
        <v>3833</v>
      </c>
      <c r="D46" s="14">
        <v>614</v>
      </c>
      <c r="E46" s="14">
        <v>614</v>
      </c>
      <c r="F46" s="14">
        <v>614</v>
      </c>
      <c r="G46" s="14">
        <v>614</v>
      </c>
      <c r="H46" s="14">
        <v>614</v>
      </c>
      <c r="I46" s="14">
        <v>461</v>
      </c>
      <c r="J46" s="14">
        <v>461</v>
      </c>
      <c r="K46" s="14">
        <v>461</v>
      </c>
      <c r="L46" s="14">
        <v>461</v>
      </c>
      <c r="M46" s="14">
        <v>461</v>
      </c>
      <c r="N46" s="14">
        <v>307</v>
      </c>
      <c r="O46" s="14">
        <v>307</v>
      </c>
      <c r="P46" s="14">
        <v>307</v>
      </c>
      <c r="Q46" s="14">
        <v>307</v>
      </c>
      <c r="R46" s="14">
        <v>307</v>
      </c>
      <c r="S46" s="14">
        <v>211</v>
      </c>
      <c r="T46" s="15">
        <v>563</v>
      </c>
      <c r="U46" s="14">
        <v>247</v>
      </c>
      <c r="V46" s="14">
        <v>961</v>
      </c>
      <c r="W46" s="14">
        <v>961</v>
      </c>
      <c r="X46" s="14">
        <v>239</v>
      </c>
      <c r="Y46" s="14">
        <v>239</v>
      </c>
      <c r="Z46" s="14">
        <v>461</v>
      </c>
      <c r="AA46" s="27"/>
      <c r="AB46" s="27"/>
    </row>
    <row r="47" spans="1:28">
      <c r="A47" s="27"/>
      <c r="B47" s="44">
        <v>2045</v>
      </c>
      <c r="C47" s="58">
        <v>3815</v>
      </c>
      <c r="D47" s="59">
        <v>611</v>
      </c>
      <c r="E47" s="59">
        <v>611</v>
      </c>
      <c r="F47" s="59">
        <v>611</v>
      </c>
      <c r="G47" s="59">
        <v>611</v>
      </c>
      <c r="H47" s="59">
        <v>611</v>
      </c>
      <c r="I47" s="59">
        <v>459</v>
      </c>
      <c r="J47" s="59">
        <v>459</v>
      </c>
      <c r="K47" s="59">
        <v>459</v>
      </c>
      <c r="L47" s="59">
        <v>459</v>
      </c>
      <c r="M47" s="59">
        <v>459</v>
      </c>
      <c r="N47" s="59">
        <v>306</v>
      </c>
      <c r="O47" s="59">
        <v>306</v>
      </c>
      <c r="P47" s="59">
        <v>306</v>
      </c>
      <c r="Q47" s="59">
        <v>306</v>
      </c>
      <c r="R47" s="59">
        <v>306</v>
      </c>
      <c r="S47" s="59">
        <v>211</v>
      </c>
      <c r="T47" s="22">
        <v>561</v>
      </c>
      <c r="U47" s="59">
        <v>246</v>
      </c>
      <c r="V47" s="59">
        <v>979</v>
      </c>
      <c r="W47" s="59">
        <v>979</v>
      </c>
      <c r="X47" s="59">
        <v>238</v>
      </c>
      <c r="Y47" s="59">
        <v>238</v>
      </c>
      <c r="Z47" s="59">
        <v>459</v>
      </c>
      <c r="AA47" s="27"/>
      <c r="AB47" s="27"/>
    </row>
    <row r="48" spans="1:28" ht="17" thickBo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28" ht="17" thickBot="1">
      <c r="A49" s="27"/>
      <c r="B49" s="188" t="s">
        <v>107</v>
      </c>
      <c r="C49" s="189"/>
      <c r="D49" s="189"/>
      <c r="E49" s="189"/>
      <c r="F49" s="189"/>
      <c r="G49" s="189"/>
      <c r="H49" s="189"/>
      <c r="I49" s="189"/>
      <c r="J49" s="189"/>
      <c r="K49" s="189"/>
      <c r="L49" s="189"/>
      <c r="M49" s="189"/>
      <c r="N49" s="189"/>
      <c r="O49" s="189"/>
      <c r="P49" s="189"/>
      <c r="Q49" s="189"/>
      <c r="R49" s="189"/>
      <c r="S49" s="189"/>
      <c r="T49" s="189"/>
      <c r="U49" s="189"/>
      <c r="V49" s="189"/>
      <c r="W49" s="189"/>
      <c r="X49" s="189"/>
      <c r="Y49" s="189"/>
      <c r="Z49" s="190"/>
      <c r="AA49" s="27"/>
      <c r="AB49" s="27"/>
    </row>
    <row r="50" spans="1:28" ht="17" thickBot="1">
      <c r="A50" s="27"/>
      <c r="B50" s="30" t="s">
        <v>104</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spans="1:28" ht="17" thickBot="1">
      <c r="A51" s="27"/>
      <c r="B51" s="44">
        <v>2016</v>
      </c>
      <c r="C51" s="60">
        <v>2350</v>
      </c>
      <c r="D51" s="54">
        <v>753</v>
      </c>
      <c r="E51" s="54">
        <v>753</v>
      </c>
      <c r="F51" s="54">
        <v>753</v>
      </c>
      <c r="G51" s="54">
        <v>753</v>
      </c>
      <c r="H51" s="54">
        <v>753</v>
      </c>
      <c r="I51" s="54">
        <v>1083</v>
      </c>
      <c r="J51" s="54">
        <v>1083</v>
      </c>
      <c r="K51" s="54">
        <v>1083</v>
      </c>
      <c r="L51" s="54">
        <v>1083</v>
      </c>
      <c r="M51" s="54">
        <v>1083</v>
      </c>
      <c r="N51" s="54">
        <v>2640</v>
      </c>
      <c r="O51" s="54">
        <v>2640</v>
      </c>
      <c r="P51" s="54">
        <v>2640</v>
      </c>
      <c r="Q51" s="54">
        <v>2640</v>
      </c>
      <c r="R51" s="54">
        <v>2640</v>
      </c>
      <c r="S51" s="61">
        <v>2023</v>
      </c>
      <c r="T51" s="62">
        <v>4103</v>
      </c>
      <c r="U51" s="61">
        <v>3180</v>
      </c>
      <c r="V51" s="63">
        <v>3500</v>
      </c>
      <c r="W51" s="61">
        <v>3500</v>
      </c>
      <c r="X51" s="54">
        <v>1106</v>
      </c>
      <c r="Y51" s="54">
        <v>1106</v>
      </c>
      <c r="Z51" s="54">
        <v>2166</v>
      </c>
      <c r="AA51" s="27"/>
      <c r="AB51" s="27"/>
    </row>
    <row r="52" spans="1:28">
      <c r="A52" s="27"/>
      <c r="B52" s="44">
        <v>2017</v>
      </c>
      <c r="C52" s="57">
        <v>2158</v>
      </c>
      <c r="D52" s="14">
        <v>692</v>
      </c>
      <c r="E52" s="14">
        <v>692</v>
      </c>
      <c r="F52" s="14">
        <v>692</v>
      </c>
      <c r="G52" s="14">
        <v>692</v>
      </c>
      <c r="H52" s="14">
        <v>692</v>
      </c>
      <c r="I52" s="14">
        <v>999</v>
      </c>
      <c r="J52" s="14">
        <v>999</v>
      </c>
      <c r="K52" s="14">
        <v>999</v>
      </c>
      <c r="L52" s="14">
        <v>999</v>
      </c>
      <c r="M52" s="14">
        <v>999</v>
      </c>
      <c r="N52" s="14">
        <v>2458</v>
      </c>
      <c r="O52" s="14">
        <v>2458</v>
      </c>
      <c r="P52" s="14">
        <v>2458</v>
      </c>
      <c r="Q52" s="14">
        <v>2458</v>
      </c>
      <c r="R52" s="14">
        <v>2458</v>
      </c>
      <c r="S52" s="16">
        <v>1858</v>
      </c>
      <c r="T52" s="64">
        <v>3844</v>
      </c>
      <c r="U52" s="14">
        <v>2960</v>
      </c>
      <c r="V52" s="14">
        <v>3563</v>
      </c>
      <c r="W52" s="14">
        <v>3563</v>
      </c>
      <c r="X52" s="14">
        <v>1021</v>
      </c>
      <c r="Y52" s="14">
        <v>1021</v>
      </c>
      <c r="Z52" s="14">
        <v>1998</v>
      </c>
      <c r="AA52" s="27"/>
      <c r="AB52" s="27"/>
    </row>
    <row r="53" spans="1:28">
      <c r="A53" s="27"/>
      <c r="B53" s="44">
        <v>2018</v>
      </c>
      <c r="C53" s="57">
        <v>1969</v>
      </c>
      <c r="D53" s="14">
        <v>631</v>
      </c>
      <c r="E53" s="14">
        <v>631</v>
      </c>
      <c r="F53" s="14">
        <v>631</v>
      </c>
      <c r="G53" s="14">
        <v>631</v>
      </c>
      <c r="H53" s="14">
        <v>631</v>
      </c>
      <c r="I53" s="14">
        <v>914</v>
      </c>
      <c r="J53" s="14">
        <v>914</v>
      </c>
      <c r="K53" s="14">
        <v>914</v>
      </c>
      <c r="L53" s="14">
        <v>914</v>
      </c>
      <c r="M53" s="14">
        <v>914</v>
      </c>
      <c r="N53" s="14">
        <v>2261</v>
      </c>
      <c r="O53" s="14">
        <v>2261</v>
      </c>
      <c r="P53" s="14">
        <v>2261</v>
      </c>
      <c r="Q53" s="14">
        <v>2261</v>
      </c>
      <c r="R53" s="14">
        <v>2261</v>
      </c>
      <c r="S53" s="16">
        <v>1663</v>
      </c>
      <c r="T53" s="64">
        <v>3536</v>
      </c>
      <c r="U53" s="14">
        <v>2723</v>
      </c>
      <c r="V53" s="14">
        <v>3627</v>
      </c>
      <c r="W53" s="14">
        <v>3627</v>
      </c>
      <c r="X53" s="14">
        <v>922</v>
      </c>
      <c r="Y53" s="14">
        <v>922</v>
      </c>
      <c r="Z53" s="14">
        <v>1827</v>
      </c>
      <c r="AA53" s="27"/>
      <c r="AB53" s="27"/>
    </row>
    <row r="54" spans="1:28">
      <c r="A54" s="27"/>
      <c r="B54" s="44">
        <v>2019</v>
      </c>
      <c r="C54" s="57">
        <v>1813</v>
      </c>
      <c r="D54" s="14">
        <v>581</v>
      </c>
      <c r="E54" s="14">
        <v>581</v>
      </c>
      <c r="F54" s="14">
        <v>581</v>
      </c>
      <c r="G54" s="14">
        <v>581</v>
      </c>
      <c r="H54" s="14">
        <v>581</v>
      </c>
      <c r="I54" s="14">
        <v>843</v>
      </c>
      <c r="J54" s="14">
        <v>843</v>
      </c>
      <c r="K54" s="14">
        <v>843</v>
      </c>
      <c r="L54" s="14">
        <v>843</v>
      </c>
      <c r="M54" s="14">
        <v>843</v>
      </c>
      <c r="N54" s="14">
        <v>2095</v>
      </c>
      <c r="O54" s="14">
        <v>2095</v>
      </c>
      <c r="P54" s="14">
        <v>2095</v>
      </c>
      <c r="Q54" s="14">
        <v>2095</v>
      </c>
      <c r="R54" s="14">
        <v>2095</v>
      </c>
      <c r="S54" s="16">
        <v>1492</v>
      </c>
      <c r="T54" s="64">
        <v>3267</v>
      </c>
      <c r="U54" s="14">
        <v>2523</v>
      </c>
      <c r="V54" s="14">
        <v>3692</v>
      </c>
      <c r="W54" s="14">
        <v>3692</v>
      </c>
      <c r="X54" s="14">
        <v>834</v>
      </c>
      <c r="Y54" s="14">
        <v>834</v>
      </c>
      <c r="Z54" s="14">
        <v>1686</v>
      </c>
      <c r="AA54" s="27"/>
      <c r="AB54" s="27"/>
    </row>
    <row r="55" spans="1:28">
      <c r="A55" s="27"/>
      <c r="B55" s="44">
        <v>2020</v>
      </c>
      <c r="C55" s="57">
        <v>1682</v>
      </c>
      <c r="D55" s="14">
        <v>539</v>
      </c>
      <c r="E55" s="14">
        <v>539</v>
      </c>
      <c r="F55" s="14">
        <v>539</v>
      </c>
      <c r="G55" s="14">
        <v>539</v>
      </c>
      <c r="H55" s="14">
        <v>539</v>
      </c>
      <c r="I55" s="14">
        <v>782</v>
      </c>
      <c r="J55" s="14">
        <v>782</v>
      </c>
      <c r="K55" s="14">
        <v>782</v>
      </c>
      <c r="L55" s="14">
        <v>782</v>
      </c>
      <c r="M55" s="14">
        <v>782</v>
      </c>
      <c r="N55" s="14">
        <v>1948</v>
      </c>
      <c r="O55" s="14">
        <v>1948</v>
      </c>
      <c r="P55" s="14">
        <v>1948</v>
      </c>
      <c r="Q55" s="14">
        <v>1948</v>
      </c>
      <c r="R55" s="14">
        <v>1948</v>
      </c>
      <c r="S55" s="16">
        <v>1340</v>
      </c>
      <c r="T55" s="64">
        <v>3028</v>
      </c>
      <c r="U55" s="14">
        <v>2346</v>
      </c>
      <c r="V55" s="14">
        <v>3759</v>
      </c>
      <c r="W55" s="14">
        <v>3759</v>
      </c>
      <c r="X55" s="14">
        <v>757</v>
      </c>
      <c r="Y55" s="14">
        <v>757</v>
      </c>
      <c r="Z55" s="14">
        <v>1565</v>
      </c>
      <c r="AA55" s="27"/>
      <c r="AB55" s="27"/>
    </row>
    <row r="56" spans="1:28">
      <c r="A56" s="27"/>
      <c r="B56" s="44">
        <v>2021</v>
      </c>
      <c r="C56" s="57">
        <v>1579</v>
      </c>
      <c r="D56" s="14">
        <v>506</v>
      </c>
      <c r="E56" s="14">
        <v>506</v>
      </c>
      <c r="F56" s="14">
        <v>506</v>
      </c>
      <c r="G56" s="14">
        <v>506</v>
      </c>
      <c r="H56" s="14">
        <v>506</v>
      </c>
      <c r="I56" s="14">
        <v>737</v>
      </c>
      <c r="J56" s="14">
        <v>737</v>
      </c>
      <c r="K56" s="14">
        <v>737</v>
      </c>
      <c r="L56" s="14">
        <v>737</v>
      </c>
      <c r="M56" s="14">
        <v>737</v>
      </c>
      <c r="N56" s="14">
        <v>1846</v>
      </c>
      <c r="O56" s="14">
        <v>1846</v>
      </c>
      <c r="P56" s="14">
        <v>1846</v>
      </c>
      <c r="Q56" s="14">
        <v>1846</v>
      </c>
      <c r="R56" s="14">
        <v>1846</v>
      </c>
      <c r="S56" s="16">
        <v>1270</v>
      </c>
      <c r="T56" s="64">
        <v>2918</v>
      </c>
      <c r="U56" s="14">
        <v>2223</v>
      </c>
      <c r="V56" s="14">
        <v>3827</v>
      </c>
      <c r="W56" s="14">
        <v>3827</v>
      </c>
      <c r="X56" s="14">
        <v>717</v>
      </c>
      <c r="Y56" s="14">
        <v>717</v>
      </c>
      <c r="Z56" s="14">
        <v>1474</v>
      </c>
      <c r="AA56" s="27"/>
      <c r="AB56" s="27"/>
    </row>
    <row r="57" spans="1:28">
      <c r="A57" s="27"/>
      <c r="B57" s="44">
        <v>2022</v>
      </c>
      <c r="C57" s="57">
        <v>1493</v>
      </c>
      <c r="D57" s="14">
        <v>478</v>
      </c>
      <c r="E57" s="14">
        <v>478</v>
      </c>
      <c r="F57" s="14">
        <v>478</v>
      </c>
      <c r="G57" s="14">
        <v>478</v>
      </c>
      <c r="H57" s="14">
        <v>478</v>
      </c>
      <c r="I57" s="14">
        <v>698</v>
      </c>
      <c r="J57" s="14">
        <v>698</v>
      </c>
      <c r="K57" s="14">
        <v>698</v>
      </c>
      <c r="L57" s="14">
        <v>698</v>
      </c>
      <c r="M57" s="14">
        <v>698</v>
      </c>
      <c r="N57" s="14">
        <v>1760</v>
      </c>
      <c r="O57" s="14">
        <v>1760</v>
      </c>
      <c r="P57" s="14">
        <v>1760</v>
      </c>
      <c r="Q57" s="14">
        <v>1760</v>
      </c>
      <c r="R57" s="14">
        <v>1760</v>
      </c>
      <c r="S57" s="16">
        <v>1211</v>
      </c>
      <c r="T57" s="64">
        <v>2825</v>
      </c>
      <c r="U57" s="14">
        <v>2120</v>
      </c>
      <c r="V57" s="14">
        <v>3895</v>
      </c>
      <c r="W57" s="14">
        <v>3895</v>
      </c>
      <c r="X57" s="14">
        <v>684</v>
      </c>
      <c r="Y57" s="14">
        <v>684</v>
      </c>
      <c r="Z57" s="14">
        <v>1397</v>
      </c>
      <c r="AA57" s="27"/>
      <c r="AB57" s="27"/>
    </row>
    <row r="58" spans="1:28">
      <c r="A58" s="27"/>
      <c r="B58" s="44">
        <v>2023</v>
      </c>
      <c r="C58" s="57">
        <v>1420</v>
      </c>
      <c r="D58" s="14">
        <v>455</v>
      </c>
      <c r="E58" s="14">
        <v>455</v>
      </c>
      <c r="F58" s="14">
        <v>455</v>
      </c>
      <c r="G58" s="14">
        <v>455</v>
      </c>
      <c r="H58" s="14">
        <v>455</v>
      </c>
      <c r="I58" s="14">
        <v>666</v>
      </c>
      <c r="J58" s="14">
        <v>666</v>
      </c>
      <c r="K58" s="14">
        <v>666</v>
      </c>
      <c r="L58" s="14">
        <v>666</v>
      </c>
      <c r="M58" s="14">
        <v>666</v>
      </c>
      <c r="N58" s="14">
        <v>1687</v>
      </c>
      <c r="O58" s="14">
        <v>1687</v>
      </c>
      <c r="P58" s="14">
        <v>1687</v>
      </c>
      <c r="Q58" s="14">
        <v>1687</v>
      </c>
      <c r="R58" s="14">
        <v>1687</v>
      </c>
      <c r="S58" s="16">
        <v>1161</v>
      </c>
      <c r="T58" s="64">
        <v>2746</v>
      </c>
      <c r="U58" s="14">
        <v>2032</v>
      </c>
      <c r="V58" s="14">
        <v>3966</v>
      </c>
      <c r="W58" s="14">
        <v>3966</v>
      </c>
      <c r="X58" s="14">
        <v>656</v>
      </c>
      <c r="Y58" s="14">
        <v>656</v>
      </c>
      <c r="Z58" s="14">
        <v>1332</v>
      </c>
      <c r="AA58" s="27"/>
      <c r="AB58" s="27"/>
    </row>
    <row r="59" spans="1:28">
      <c r="A59" s="27"/>
      <c r="B59" s="44">
        <v>2024</v>
      </c>
      <c r="C59" s="57">
        <v>1357</v>
      </c>
      <c r="D59" s="14">
        <v>435</v>
      </c>
      <c r="E59" s="14">
        <v>435</v>
      </c>
      <c r="F59" s="14">
        <v>435</v>
      </c>
      <c r="G59" s="14">
        <v>435</v>
      </c>
      <c r="H59" s="14">
        <v>435</v>
      </c>
      <c r="I59" s="14">
        <v>638</v>
      </c>
      <c r="J59" s="14">
        <v>638</v>
      </c>
      <c r="K59" s="14">
        <v>638</v>
      </c>
      <c r="L59" s="14">
        <v>638</v>
      </c>
      <c r="M59" s="14">
        <v>638</v>
      </c>
      <c r="N59" s="14">
        <v>1625</v>
      </c>
      <c r="O59" s="14">
        <v>1625</v>
      </c>
      <c r="P59" s="14">
        <v>1625</v>
      </c>
      <c r="Q59" s="14">
        <v>1625</v>
      </c>
      <c r="R59" s="14">
        <v>1625</v>
      </c>
      <c r="S59" s="16">
        <v>1118</v>
      </c>
      <c r="T59" s="64">
        <v>2679</v>
      </c>
      <c r="U59" s="14">
        <v>1957</v>
      </c>
      <c r="V59" s="14">
        <v>4037</v>
      </c>
      <c r="W59" s="14">
        <v>4037</v>
      </c>
      <c r="X59" s="14">
        <v>631</v>
      </c>
      <c r="Y59" s="14">
        <v>631</v>
      </c>
      <c r="Z59" s="14">
        <v>1276</v>
      </c>
      <c r="AA59" s="27"/>
      <c r="AB59" s="27"/>
    </row>
    <row r="60" spans="1:28">
      <c r="A60" s="27"/>
      <c r="B60" s="44">
        <v>2025</v>
      </c>
      <c r="C60" s="57">
        <v>1304</v>
      </c>
      <c r="D60" s="14">
        <v>418</v>
      </c>
      <c r="E60" s="14">
        <v>418</v>
      </c>
      <c r="F60" s="14">
        <v>418</v>
      </c>
      <c r="G60" s="14">
        <v>418</v>
      </c>
      <c r="H60" s="14">
        <v>418</v>
      </c>
      <c r="I60" s="14">
        <v>614</v>
      </c>
      <c r="J60" s="14">
        <v>614</v>
      </c>
      <c r="K60" s="14">
        <v>614</v>
      </c>
      <c r="L60" s="14">
        <v>614</v>
      </c>
      <c r="M60" s="14">
        <v>614</v>
      </c>
      <c r="N60" s="14">
        <v>1572</v>
      </c>
      <c r="O60" s="14">
        <v>1572</v>
      </c>
      <c r="P60" s="14">
        <v>1572</v>
      </c>
      <c r="Q60" s="14">
        <v>1572</v>
      </c>
      <c r="R60" s="14">
        <v>1572</v>
      </c>
      <c r="S60" s="16">
        <v>1081</v>
      </c>
      <c r="T60" s="64">
        <v>2621</v>
      </c>
      <c r="U60" s="14">
        <v>1893</v>
      </c>
      <c r="V60" s="14">
        <v>4110</v>
      </c>
      <c r="W60" s="14">
        <v>4110</v>
      </c>
      <c r="X60" s="14">
        <v>611</v>
      </c>
      <c r="Y60" s="14">
        <v>611</v>
      </c>
      <c r="Z60" s="14">
        <v>1228</v>
      </c>
      <c r="AA60" s="27"/>
      <c r="AB60" s="27"/>
    </row>
    <row r="61" spans="1:28">
      <c r="A61" s="27"/>
      <c r="B61" s="44">
        <v>2026</v>
      </c>
      <c r="C61" s="57">
        <v>1257</v>
      </c>
      <c r="D61" s="14">
        <v>403</v>
      </c>
      <c r="E61" s="14">
        <v>403</v>
      </c>
      <c r="F61" s="14">
        <v>403</v>
      </c>
      <c r="G61" s="14">
        <v>403</v>
      </c>
      <c r="H61" s="14">
        <v>403</v>
      </c>
      <c r="I61" s="14">
        <v>594</v>
      </c>
      <c r="J61" s="14">
        <v>594</v>
      </c>
      <c r="K61" s="14">
        <v>594</v>
      </c>
      <c r="L61" s="14">
        <v>594</v>
      </c>
      <c r="M61" s="14">
        <v>594</v>
      </c>
      <c r="N61" s="14">
        <v>1526</v>
      </c>
      <c r="O61" s="14">
        <v>1526</v>
      </c>
      <c r="P61" s="14">
        <v>1526</v>
      </c>
      <c r="Q61" s="14">
        <v>1526</v>
      </c>
      <c r="R61" s="14">
        <v>1526</v>
      </c>
      <c r="S61" s="16">
        <v>1050</v>
      </c>
      <c r="T61" s="64">
        <v>2572</v>
      </c>
      <c r="U61" s="14">
        <v>1838</v>
      </c>
      <c r="V61" s="14">
        <v>4184</v>
      </c>
      <c r="W61" s="14">
        <v>4184</v>
      </c>
      <c r="X61" s="14">
        <v>593</v>
      </c>
      <c r="Y61" s="14">
        <v>593</v>
      </c>
      <c r="Z61" s="14">
        <v>1187</v>
      </c>
      <c r="AA61" s="27"/>
      <c r="AB61" s="27"/>
    </row>
    <row r="62" spans="1:28">
      <c r="A62" s="27"/>
      <c r="B62" s="44">
        <v>2027</v>
      </c>
      <c r="C62" s="57">
        <v>1217</v>
      </c>
      <c r="D62" s="14">
        <v>390</v>
      </c>
      <c r="E62" s="14">
        <v>390</v>
      </c>
      <c r="F62" s="14">
        <v>390</v>
      </c>
      <c r="G62" s="14">
        <v>390</v>
      </c>
      <c r="H62" s="14">
        <v>390</v>
      </c>
      <c r="I62" s="14">
        <v>576</v>
      </c>
      <c r="J62" s="14">
        <v>576</v>
      </c>
      <c r="K62" s="14">
        <v>576</v>
      </c>
      <c r="L62" s="14">
        <v>576</v>
      </c>
      <c r="M62" s="14">
        <v>576</v>
      </c>
      <c r="N62" s="14">
        <v>1486</v>
      </c>
      <c r="O62" s="14">
        <v>1486</v>
      </c>
      <c r="P62" s="14">
        <v>1486</v>
      </c>
      <c r="Q62" s="14">
        <v>1486</v>
      </c>
      <c r="R62" s="14">
        <v>1486</v>
      </c>
      <c r="S62" s="16">
        <v>1023</v>
      </c>
      <c r="T62" s="64">
        <v>2529</v>
      </c>
      <c r="U62" s="14">
        <v>1790</v>
      </c>
      <c r="V62" s="14">
        <v>4259</v>
      </c>
      <c r="W62" s="14">
        <v>4259</v>
      </c>
      <c r="X62" s="14">
        <v>577</v>
      </c>
      <c r="Y62" s="14">
        <v>577</v>
      </c>
      <c r="Z62" s="14">
        <v>1152</v>
      </c>
      <c r="AA62" s="27"/>
      <c r="AB62" s="27"/>
    </row>
    <row r="63" spans="1:28">
      <c r="A63" s="27"/>
      <c r="B63" s="44">
        <v>2028</v>
      </c>
      <c r="C63" s="57">
        <v>1183</v>
      </c>
      <c r="D63" s="14">
        <v>379</v>
      </c>
      <c r="E63" s="14">
        <v>379</v>
      </c>
      <c r="F63" s="14">
        <v>379</v>
      </c>
      <c r="G63" s="14">
        <v>379</v>
      </c>
      <c r="H63" s="14">
        <v>379</v>
      </c>
      <c r="I63" s="14">
        <v>560</v>
      </c>
      <c r="J63" s="14">
        <v>560</v>
      </c>
      <c r="K63" s="14">
        <v>560</v>
      </c>
      <c r="L63" s="14">
        <v>560</v>
      </c>
      <c r="M63" s="14">
        <v>560</v>
      </c>
      <c r="N63" s="14">
        <v>1452</v>
      </c>
      <c r="O63" s="14">
        <v>1452</v>
      </c>
      <c r="P63" s="14">
        <v>1452</v>
      </c>
      <c r="Q63" s="14">
        <v>1452</v>
      </c>
      <c r="R63" s="14">
        <v>1452</v>
      </c>
      <c r="S63" s="16">
        <v>999</v>
      </c>
      <c r="T63" s="64">
        <v>2491</v>
      </c>
      <c r="U63" s="14">
        <v>1748</v>
      </c>
      <c r="V63" s="14">
        <v>4336</v>
      </c>
      <c r="W63" s="14">
        <v>4336</v>
      </c>
      <c r="X63" s="14">
        <v>564</v>
      </c>
      <c r="Y63" s="14">
        <v>564</v>
      </c>
      <c r="Z63" s="14">
        <v>1121</v>
      </c>
      <c r="AA63" s="27"/>
      <c r="AB63" s="27"/>
    </row>
    <row r="64" spans="1:28">
      <c r="A64" s="27"/>
      <c r="B64" s="44">
        <v>2029</v>
      </c>
      <c r="C64" s="57">
        <v>1152</v>
      </c>
      <c r="D64" s="14">
        <v>369</v>
      </c>
      <c r="E64" s="14">
        <v>369</v>
      </c>
      <c r="F64" s="14">
        <v>369</v>
      </c>
      <c r="G64" s="14">
        <v>369</v>
      </c>
      <c r="H64" s="14">
        <v>369</v>
      </c>
      <c r="I64" s="14">
        <v>547</v>
      </c>
      <c r="J64" s="14">
        <v>547</v>
      </c>
      <c r="K64" s="14">
        <v>547</v>
      </c>
      <c r="L64" s="14">
        <v>547</v>
      </c>
      <c r="M64" s="14">
        <v>547</v>
      </c>
      <c r="N64" s="14">
        <v>1422</v>
      </c>
      <c r="O64" s="14">
        <v>1422</v>
      </c>
      <c r="P64" s="14">
        <v>1422</v>
      </c>
      <c r="Q64" s="14">
        <v>1422</v>
      </c>
      <c r="R64" s="14">
        <v>1422</v>
      </c>
      <c r="S64" s="16">
        <v>978</v>
      </c>
      <c r="T64" s="64">
        <v>2459</v>
      </c>
      <c r="U64" s="14">
        <v>1712</v>
      </c>
      <c r="V64" s="14">
        <v>4414</v>
      </c>
      <c r="W64" s="14">
        <v>4414</v>
      </c>
      <c r="X64" s="14">
        <v>552</v>
      </c>
      <c r="Y64" s="14">
        <v>552</v>
      </c>
      <c r="Z64" s="14">
        <v>1094</v>
      </c>
      <c r="AA64" s="27"/>
      <c r="AB64" s="27"/>
    </row>
    <row r="65" spans="1:28">
      <c r="A65" s="27"/>
      <c r="B65" s="44">
        <v>2030</v>
      </c>
      <c r="C65" s="57">
        <v>1126</v>
      </c>
      <c r="D65" s="14">
        <v>361</v>
      </c>
      <c r="E65" s="14">
        <v>361</v>
      </c>
      <c r="F65" s="14">
        <v>361</v>
      </c>
      <c r="G65" s="14">
        <v>361</v>
      </c>
      <c r="H65" s="14">
        <v>361</v>
      </c>
      <c r="I65" s="14">
        <v>535</v>
      </c>
      <c r="J65" s="14">
        <v>535</v>
      </c>
      <c r="K65" s="14">
        <v>535</v>
      </c>
      <c r="L65" s="14">
        <v>535</v>
      </c>
      <c r="M65" s="14">
        <v>535</v>
      </c>
      <c r="N65" s="14">
        <v>1395</v>
      </c>
      <c r="O65" s="14">
        <v>1395</v>
      </c>
      <c r="P65" s="14">
        <v>1395</v>
      </c>
      <c r="Q65" s="14">
        <v>1395</v>
      </c>
      <c r="R65" s="14">
        <v>1395</v>
      </c>
      <c r="S65" s="16">
        <v>960</v>
      </c>
      <c r="T65" s="64">
        <v>2430</v>
      </c>
      <c r="U65" s="14">
        <v>1680</v>
      </c>
      <c r="V65" s="14">
        <v>4493</v>
      </c>
      <c r="W65" s="14">
        <v>4493</v>
      </c>
      <c r="X65" s="14">
        <v>542</v>
      </c>
      <c r="Y65" s="14">
        <v>542</v>
      </c>
      <c r="Z65" s="14">
        <v>1070</v>
      </c>
      <c r="AA65" s="27"/>
      <c r="AB65" s="27"/>
    </row>
    <row r="66" spans="1:28">
      <c r="A66" s="27"/>
      <c r="B66" s="44">
        <v>2031</v>
      </c>
      <c r="C66" s="57">
        <v>1102</v>
      </c>
      <c r="D66" s="14">
        <v>353</v>
      </c>
      <c r="E66" s="14">
        <v>353</v>
      </c>
      <c r="F66" s="14">
        <v>353</v>
      </c>
      <c r="G66" s="14">
        <v>353</v>
      </c>
      <c r="H66" s="14">
        <v>353</v>
      </c>
      <c r="I66" s="14">
        <v>525</v>
      </c>
      <c r="J66" s="14">
        <v>525</v>
      </c>
      <c r="K66" s="14">
        <v>525</v>
      </c>
      <c r="L66" s="14">
        <v>525</v>
      </c>
      <c r="M66" s="14">
        <v>525</v>
      </c>
      <c r="N66" s="14">
        <v>1372</v>
      </c>
      <c r="O66" s="14">
        <v>1372</v>
      </c>
      <c r="P66" s="14">
        <v>1372</v>
      </c>
      <c r="Q66" s="14">
        <v>1372</v>
      </c>
      <c r="R66" s="14">
        <v>1372</v>
      </c>
      <c r="S66" s="16">
        <v>944</v>
      </c>
      <c r="T66" s="64">
        <v>2405</v>
      </c>
      <c r="U66" s="14">
        <v>1652</v>
      </c>
      <c r="V66" s="14">
        <v>4574</v>
      </c>
      <c r="W66" s="14">
        <v>4574</v>
      </c>
      <c r="X66" s="14">
        <v>533</v>
      </c>
      <c r="Y66" s="14">
        <v>533</v>
      </c>
      <c r="Z66" s="14">
        <v>1049</v>
      </c>
      <c r="AA66" s="27"/>
      <c r="AB66" s="27"/>
    </row>
    <row r="67" spans="1:28">
      <c r="A67" s="27"/>
      <c r="B67" s="44">
        <v>2032</v>
      </c>
      <c r="C67" s="57">
        <v>1082</v>
      </c>
      <c r="D67" s="14">
        <v>347</v>
      </c>
      <c r="E67" s="14">
        <v>347</v>
      </c>
      <c r="F67" s="14">
        <v>347</v>
      </c>
      <c r="G67" s="14">
        <v>347</v>
      </c>
      <c r="H67" s="14">
        <v>347</v>
      </c>
      <c r="I67" s="14">
        <v>516</v>
      </c>
      <c r="J67" s="14">
        <v>516</v>
      </c>
      <c r="K67" s="14">
        <v>516</v>
      </c>
      <c r="L67" s="14">
        <v>516</v>
      </c>
      <c r="M67" s="14">
        <v>516</v>
      </c>
      <c r="N67" s="14">
        <v>1352</v>
      </c>
      <c r="O67" s="14">
        <v>1352</v>
      </c>
      <c r="P67" s="14">
        <v>1352</v>
      </c>
      <c r="Q67" s="14">
        <v>1352</v>
      </c>
      <c r="R67" s="14">
        <v>1352</v>
      </c>
      <c r="S67" s="16">
        <v>930</v>
      </c>
      <c r="T67" s="64">
        <v>2383</v>
      </c>
      <c r="U67" s="14">
        <v>1628</v>
      </c>
      <c r="V67" s="14">
        <v>4656</v>
      </c>
      <c r="W67" s="14">
        <v>4656</v>
      </c>
      <c r="X67" s="14">
        <v>525</v>
      </c>
      <c r="Y67" s="14">
        <v>525</v>
      </c>
      <c r="Z67" s="14">
        <v>1031</v>
      </c>
      <c r="AA67" s="27"/>
      <c r="AB67" s="27"/>
    </row>
    <row r="68" spans="1:28">
      <c r="A68" s="27"/>
      <c r="B68" s="44">
        <v>2033</v>
      </c>
      <c r="C68" s="57">
        <v>1064</v>
      </c>
      <c r="D68" s="14">
        <v>341</v>
      </c>
      <c r="E68" s="14">
        <v>341</v>
      </c>
      <c r="F68" s="14">
        <v>341</v>
      </c>
      <c r="G68" s="14">
        <v>341</v>
      </c>
      <c r="H68" s="14">
        <v>341</v>
      </c>
      <c r="I68" s="14">
        <v>508</v>
      </c>
      <c r="J68" s="14">
        <v>508</v>
      </c>
      <c r="K68" s="14">
        <v>508</v>
      </c>
      <c r="L68" s="14">
        <v>508</v>
      </c>
      <c r="M68" s="14">
        <v>508</v>
      </c>
      <c r="N68" s="14">
        <v>1334</v>
      </c>
      <c r="O68" s="14">
        <v>1334</v>
      </c>
      <c r="P68" s="14">
        <v>1334</v>
      </c>
      <c r="Q68" s="14">
        <v>1334</v>
      </c>
      <c r="R68" s="14">
        <v>1334</v>
      </c>
      <c r="S68" s="16">
        <v>917</v>
      </c>
      <c r="T68" s="64">
        <v>2363</v>
      </c>
      <c r="U68" s="14">
        <v>1606</v>
      </c>
      <c r="V68" s="14">
        <v>4740</v>
      </c>
      <c r="W68" s="14">
        <v>4740</v>
      </c>
      <c r="X68" s="14">
        <v>518</v>
      </c>
      <c r="Y68" s="14">
        <v>518</v>
      </c>
      <c r="Z68" s="14">
        <v>1015</v>
      </c>
      <c r="AA68" s="27"/>
      <c r="AB68" s="27"/>
    </row>
    <row r="69" spans="1:28">
      <c r="A69" s="27"/>
      <c r="B69" s="44">
        <v>2034</v>
      </c>
      <c r="C69" s="57">
        <v>1048</v>
      </c>
      <c r="D69" s="14">
        <v>336</v>
      </c>
      <c r="E69" s="14">
        <v>336</v>
      </c>
      <c r="F69" s="14">
        <v>336</v>
      </c>
      <c r="G69" s="14">
        <v>336</v>
      </c>
      <c r="H69" s="14">
        <v>336</v>
      </c>
      <c r="I69" s="14">
        <v>500</v>
      </c>
      <c r="J69" s="14">
        <v>500</v>
      </c>
      <c r="K69" s="14">
        <v>500</v>
      </c>
      <c r="L69" s="14">
        <v>500</v>
      </c>
      <c r="M69" s="14">
        <v>500</v>
      </c>
      <c r="N69" s="14">
        <v>1318</v>
      </c>
      <c r="O69" s="14">
        <v>1318</v>
      </c>
      <c r="P69" s="14">
        <v>1318</v>
      </c>
      <c r="Q69" s="14">
        <v>1318</v>
      </c>
      <c r="R69" s="14">
        <v>1318</v>
      </c>
      <c r="S69" s="16">
        <v>907</v>
      </c>
      <c r="T69" s="64">
        <v>2346</v>
      </c>
      <c r="U69" s="14">
        <v>1587</v>
      </c>
      <c r="V69" s="14">
        <v>4825</v>
      </c>
      <c r="W69" s="14">
        <v>4825</v>
      </c>
      <c r="X69" s="14">
        <v>512</v>
      </c>
      <c r="Y69" s="14">
        <v>512</v>
      </c>
      <c r="Z69" s="14">
        <v>1001</v>
      </c>
      <c r="AA69" s="27"/>
      <c r="AB69" s="27"/>
    </row>
    <row r="70" spans="1:28">
      <c r="A70" s="27"/>
      <c r="B70" s="44">
        <v>2035</v>
      </c>
      <c r="C70" s="57">
        <v>1033</v>
      </c>
      <c r="D70" s="14">
        <v>331</v>
      </c>
      <c r="E70" s="14">
        <v>331</v>
      </c>
      <c r="F70" s="14">
        <v>331</v>
      </c>
      <c r="G70" s="14">
        <v>331</v>
      </c>
      <c r="H70" s="14">
        <v>331</v>
      </c>
      <c r="I70" s="14">
        <v>494</v>
      </c>
      <c r="J70" s="14">
        <v>494</v>
      </c>
      <c r="K70" s="14">
        <v>494</v>
      </c>
      <c r="L70" s="14">
        <v>494</v>
      </c>
      <c r="M70" s="14">
        <v>494</v>
      </c>
      <c r="N70" s="14">
        <v>1304</v>
      </c>
      <c r="O70" s="14">
        <v>1304</v>
      </c>
      <c r="P70" s="14">
        <v>1304</v>
      </c>
      <c r="Q70" s="14">
        <v>1304</v>
      </c>
      <c r="R70" s="14">
        <v>1304</v>
      </c>
      <c r="S70" s="16">
        <v>897</v>
      </c>
      <c r="T70" s="64">
        <v>2331</v>
      </c>
      <c r="U70" s="14">
        <v>1570</v>
      </c>
      <c r="V70" s="14">
        <v>4912</v>
      </c>
      <c r="W70" s="14">
        <v>4912</v>
      </c>
      <c r="X70" s="14">
        <v>506</v>
      </c>
      <c r="Y70" s="14">
        <v>506</v>
      </c>
      <c r="Z70" s="14">
        <v>988</v>
      </c>
      <c r="AA70" s="27"/>
      <c r="AB70" s="27"/>
    </row>
    <row r="71" spans="1:28">
      <c r="A71" s="27"/>
      <c r="B71" s="44">
        <v>2036</v>
      </c>
      <c r="C71" s="57">
        <v>1021</v>
      </c>
      <c r="D71" s="14">
        <v>327</v>
      </c>
      <c r="E71" s="14">
        <v>327</v>
      </c>
      <c r="F71" s="14">
        <v>327</v>
      </c>
      <c r="G71" s="14">
        <v>327</v>
      </c>
      <c r="H71" s="14">
        <v>327</v>
      </c>
      <c r="I71" s="14">
        <v>488</v>
      </c>
      <c r="J71" s="14">
        <v>488</v>
      </c>
      <c r="K71" s="14">
        <v>488</v>
      </c>
      <c r="L71" s="14">
        <v>488</v>
      </c>
      <c r="M71" s="14">
        <v>488</v>
      </c>
      <c r="N71" s="14">
        <v>1291</v>
      </c>
      <c r="O71" s="14">
        <v>1291</v>
      </c>
      <c r="P71" s="14">
        <v>1291</v>
      </c>
      <c r="Q71" s="14">
        <v>1291</v>
      </c>
      <c r="R71" s="14">
        <v>1291</v>
      </c>
      <c r="S71" s="16">
        <v>888</v>
      </c>
      <c r="T71" s="64">
        <v>2317</v>
      </c>
      <c r="U71" s="14">
        <v>1555</v>
      </c>
      <c r="V71" s="14">
        <v>5001</v>
      </c>
      <c r="W71" s="14">
        <v>5001</v>
      </c>
      <c r="X71" s="14">
        <v>502</v>
      </c>
      <c r="Y71" s="14">
        <v>502</v>
      </c>
      <c r="Z71" s="14">
        <v>977</v>
      </c>
      <c r="AA71" s="27"/>
      <c r="AB71" s="27"/>
    </row>
    <row r="72" spans="1:28">
      <c r="A72" s="27"/>
      <c r="B72" s="44">
        <v>2037</v>
      </c>
      <c r="C72" s="57">
        <v>1009</v>
      </c>
      <c r="D72" s="14">
        <v>323</v>
      </c>
      <c r="E72" s="14">
        <v>323</v>
      </c>
      <c r="F72" s="14">
        <v>323</v>
      </c>
      <c r="G72" s="14">
        <v>323</v>
      </c>
      <c r="H72" s="14">
        <v>323</v>
      </c>
      <c r="I72" s="14">
        <v>483</v>
      </c>
      <c r="J72" s="14">
        <v>483</v>
      </c>
      <c r="K72" s="14">
        <v>483</v>
      </c>
      <c r="L72" s="14">
        <v>483</v>
      </c>
      <c r="M72" s="14">
        <v>483</v>
      </c>
      <c r="N72" s="14">
        <v>1280</v>
      </c>
      <c r="O72" s="14">
        <v>1280</v>
      </c>
      <c r="P72" s="14">
        <v>1280</v>
      </c>
      <c r="Q72" s="14">
        <v>1280</v>
      </c>
      <c r="R72" s="14">
        <v>1280</v>
      </c>
      <c r="S72" s="16">
        <v>881</v>
      </c>
      <c r="T72" s="64">
        <v>2305</v>
      </c>
      <c r="U72" s="14">
        <v>1541</v>
      </c>
      <c r="V72" s="14">
        <v>5091</v>
      </c>
      <c r="W72" s="14">
        <v>5091</v>
      </c>
      <c r="X72" s="14">
        <v>497</v>
      </c>
      <c r="Y72" s="14">
        <v>497</v>
      </c>
      <c r="Z72" s="14">
        <v>967</v>
      </c>
      <c r="AA72" s="27"/>
      <c r="AB72" s="27"/>
    </row>
    <row r="73" spans="1:28">
      <c r="A73" s="27"/>
      <c r="B73" s="44">
        <v>2038</v>
      </c>
      <c r="C73" s="57">
        <v>999</v>
      </c>
      <c r="D73" s="14">
        <v>320</v>
      </c>
      <c r="E73" s="14">
        <v>320</v>
      </c>
      <c r="F73" s="14">
        <v>320</v>
      </c>
      <c r="G73" s="14">
        <v>320</v>
      </c>
      <c r="H73" s="14">
        <v>320</v>
      </c>
      <c r="I73" s="14">
        <v>479</v>
      </c>
      <c r="J73" s="14">
        <v>479</v>
      </c>
      <c r="K73" s="14">
        <v>479</v>
      </c>
      <c r="L73" s="14">
        <v>479</v>
      </c>
      <c r="M73" s="14">
        <v>479</v>
      </c>
      <c r="N73" s="14">
        <v>1270</v>
      </c>
      <c r="O73" s="14">
        <v>1270</v>
      </c>
      <c r="P73" s="14">
        <v>1270</v>
      </c>
      <c r="Q73" s="14">
        <v>1270</v>
      </c>
      <c r="R73" s="14">
        <v>1270</v>
      </c>
      <c r="S73" s="16">
        <v>874</v>
      </c>
      <c r="T73" s="64">
        <v>2295</v>
      </c>
      <c r="U73" s="14">
        <v>1529</v>
      </c>
      <c r="V73" s="14">
        <v>5182</v>
      </c>
      <c r="W73" s="14">
        <v>5182</v>
      </c>
      <c r="X73" s="14">
        <v>493</v>
      </c>
      <c r="Y73" s="14">
        <v>493</v>
      </c>
      <c r="Z73" s="14">
        <v>958</v>
      </c>
      <c r="AA73" s="27"/>
      <c r="AB73" s="27"/>
    </row>
    <row r="74" spans="1:28">
      <c r="A74" s="27"/>
      <c r="B74" s="44">
        <v>2039</v>
      </c>
      <c r="C74" s="57">
        <v>991</v>
      </c>
      <c r="D74" s="14">
        <v>317</v>
      </c>
      <c r="E74" s="14">
        <v>317</v>
      </c>
      <c r="F74" s="14">
        <v>317</v>
      </c>
      <c r="G74" s="14">
        <v>317</v>
      </c>
      <c r="H74" s="14">
        <v>317</v>
      </c>
      <c r="I74" s="14">
        <v>475</v>
      </c>
      <c r="J74" s="14">
        <v>475</v>
      </c>
      <c r="K74" s="14">
        <v>475</v>
      </c>
      <c r="L74" s="14">
        <v>475</v>
      </c>
      <c r="M74" s="14">
        <v>475</v>
      </c>
      <c r="N74" s="14">
        <v>1261</v>
      </c>
      <c r="O74" s="14">
        <v>1261</v>
      </c>
      <c r="P74" s="14">
        <v>1261</v>
      </c>
      <c r="Q74" s="14">
        <v>1261</v>
      </c>
      <c r="R74" s="14">
        <v>1261</v>
      </c>
      <c r="S74" s="16">
        <v>868</v>
      </c>
      <c r="T74" s="64">
        <v>2285</v>
      </c>
      <c r="U74" s="14">
        <v>1519</v>
      </c>
      <c r="V74" s="14">
        <v>5276</v>
      </c>
      <c r="W74" s="14">
        <v>5276</v>
      </c>
      <c r="X74" s="14">
        <v>490</v>
      </c>
      <c r="Y74" s="14">
        <v>490</v>
      </c>
      <c r="Z74" s="14">
        <v>950</v>
      </c>
      <c r="AA74" s="27"/>
      <c r="AB74" s="27"/>
    </row>
    <row r="75" spans="1:28">
      <c r="A75" s="27"/>
      <c r="B75" s="44">
        <v>2040</v>
      </c>
      <c r="C75" s="57">
        <v>983</v>
      </c>
      <c r="D75" s="14">
        <v>315</v>
      </c>
      <c r="E75" s="14">
        <v>315</v>
      </c>
      <c r="F75" s="14">
        <v>315</v>
      </c>
      <c r="G75" s="14">
        <v>315</v>
      </c>
      <c r="H75" s="14">
        <v>315</v>
      </c>
      <c r="I75" s="14">
        <v>471</v>
      </c>
      <c r="J75" s="14">
        <v>471</v>
      </c>
      <c r="K75" s="14">
        <v>471</v>
      </c>
      <c r="L75" s="14">
        <v>471</v>
      </c>
      <c r="M75" s="14">
        <v>471</v>
      </c>
      <c r="N75" s="14">
        <v>1253</v>
      </c>
      <c r="O75" s="14">
        <v>1253</v>
      </c>
      <c r="P75" s="14">
        <v>1253</v>
      </c>
      <c r="Q75" s="14">
        <v>1253</v>
      </c>
      <c r="R75" s="14">
        <v>1253</v>
      </c>
      <c r="S75" s="16">
        <v>862</v>
      </c>
      <c r="T75" s="64">
        <v>2276</v>
      </c>
      <c r="U75" s="14">
        <v>1509</v>
      </c>
      <c r="V75" s="14">
        <v>5370</v>
      </c>
      <c r="W75" s="14">
        <v>5370</v>
      </c>
      <c r="X75" s="14">
        <v>487</v>
      </c>
      <c r="Y75" s="14">
        <v>487</v>
      </c>
      <c r="Z75" s="14">
        <v>943</v>
      </c>
      <c r="AA75" s="27"/>
      <c r="AB75" s="27"/>
    </row>
    <row r="76" spans="1:28">
      <c r="A76" s="27"/>
      <c r="B76" s="44">
        <v>2041</v>
      </c>
      <c r="C76" s="57">
        <v>975</v>
      </c>
      <c r="D76" s="14">
        <v>313</v>
      </c>
      <c r="E76" s="14">
        <v>313</v>
      </c>
      <c r="F76" s="14">
        <v>313</v>
      </c>
      <c r="G76" s="14">
        <v>313</v>
      </c>
      <c r="H76" s="14">
        <v>313</v>
      </c>
      <c r="I76" s="14">
        <v>468</v>
      </c>
      <c r="J76" s="14">
        <v>468</v>
      </c>
      <c r="K76" s="14">
        <v>468</v>
      </c>
      <c r="L76" s="14">
        <v>468</v>
      </c>
      <c r="M76" s="14">
        <v>468</v>
      </c>
      <c r="N76" s="14">
        <v>1246</v>
      </c>
      <c r="O76" s="14">
        <v>1246</v>
      </c>
      <c r="P76" s="14">
        <v>1246</v>
      </c>
      <c r="Q76" s="14">
        <v>1246</v>
      </c>
      <c r="R76" s="14">
        <v>1246</v>
      </c>
      <c r="S76" s="16">
        <v>857</v>
      </c>
      <c r="T76" s="64">
        <v>2269</v>
      </c>
      <c r="U76" s="14">
        <v>1501</v>
      </c>
      <c r="V76" s="14">
        <v>5467</v>
      </c>
      <c r="W76" s="14">
        <v>5467</v>
      </c>
      <c r="X76" s="14">
        <v>484</v>
      </c>
      <c r="Y76" s="14">
        <v>484</v>
      </c>
      <c r="Z76" s="14">
        <v>937</v>
      </c>
      <c r="AA76" s="27"/>
      <c r="AB76" s="27"/>
    </row>
    <row r="77" spans="1:28">
      <c r="A77" s="27"/>
      <c r="B77" s="44">
        <v>2042</v>
      </c>
      <c r="C77" s="57">
        <v>969</v>
      </c>
      <c r="D77" s="14">
        <v>311</v>
      </c>
      <c r="E77" s="14">
        <v>311</v>
      </c>
      <c r="F77" s="14">
        <v>311</v>
      </c>
      <c r="G77" s="14">
        <v>311</v>
      </c>
      <c r="H77" s="14">
        <v>311</v>
      </c>
      <c r="I77" s="14">
        <v>465</v>
      </c>
      <c r="J77" s="14">
        <v>465</v>
      </c>
      <c r="K77" s="14">
        <v>465</v>
      </c>
      <c r="L77" s="14">
        <v>465</v>
      </c>
      <c r="M77" s="14">
        <v>465</v>
      </c>
      <c r="N77" s="14">
        <v>1240</v>
      </c>
      <c r="O77" s="14">
        <v>1240</v>
      </c>
      <c r="P77" s="14">
        <v>1240</v>
      </c>
      <c r="Q77" s="14">
        <v>1240</v>
      </c>
      <c r="R77" s="14">
        <v>1240</v>
      </c>
      <c r="S77" s="16">
        <v>853</v>
      </c>
      <c r="T77" s="64">
        <v>2262</v>
      </c>
      <c r="U77" s="14">
        <v>1493</v>
      </c>
      <c r="V77" s="14">
        <v>5566</v>
      </c>
      <c r="W77" s="14">
        <v>5566</v>
      </c>
      <c r="X77" s="14">
        <v>482</v>
      </c>
      <c r="Y77" s="14">
        <v>482</v>
      </c>
      <c r="Z77" s="14">
        <v>931</v>
      </c>
      <c r="AA77" s="27"/>
      <c r="AB77" s="27"/>
    </row>
    <row r="78" spans="1:28">
      <c r="A78" s="27"/>
      <c r="B78" s="44">
        <v>2043</v>
      </c>
      <c r="C78" s="57">
        <v>963</v>
      </c>
      <c r="D78" s="14">
        <v>309</v>
      </c>
      <c r="E78" s="14">
        <v>309</v>
      </c>
      <c r="F78" s="14">
        <v>309</v>
      </c>
      <c r="G78" s="14">
        <v>309</v>
      </c>
      <c r="H78" s="14">
        <v>309</v>
      </c>
      <c r="I78" s="14">
        <v>463</v>
      </c>
      <c r="J78" s="14">
        <v>463</v>
      </c>
      <c r="K78" s="14">
        <v>463</v>
      </c>
      <c r="L78" s="14">
        <v>463</v>
      </c>
      <c r="M78" s="14">
        <v>463</v>
      </c>
      <c r="N78" s="14">
        <v>1234</v>
      </c>
      <c r="O78" s="14">
        <v>1234</v>
      </c>
      <c r="P78" s="14">
        <v>1234</v>
      </c>
      <c r="Q78" s="14">
        <v>1234</v>
      </c>
      <c r="R78" s="14">
        <v>1234</v>
      </c>
      <c r="S78" s="16">
        <v>849</v>
      </c>
      <c r="T78" s="64">
        <v>2256</v>
      </c>
      <c r="U78" s="14">
        <v>1486</v>
      </c>
      <c r="V78" s="14">
        <v>5666</v>
      </c>
      <c r="W78" s="14">
        <v>5666</v>
      </c>
      <c r="X78" s="14">
        <v>479</v>
      </c>
      <c r="Y78" s="14">
        <v>479</v>
      </c>
      <c r="Z78" s="14">
        <v>926</v>
      </c>
      <c r="AA78" s="27"/>
      <c r="AB78" s="27"/>
    </row>
    <row r="79" spans="1:28">
      <c r="A79" s="27"/>
      <c r="B79" s="44">
        <v>2044</v>
      </c>
      <c r="C79" s="57">
        <v>958</v>
      </c>
      <c r="D79" s="14">
        <v>307</v>
      </c>
      <c r="E79" s="14">
        <v>307</v>
      </c>
      <c r="F79" s="14">
        <v>307</v>
      </c>
      <c r="G79" s="14">
        <v>307</v>
      </c>
      <c r="H79" s="14">
        <v>307</v>
      </c>
      <c r="I79" s="14">
        <v>461</v>
      </c>
      <c r="J79" s="14">
        <v>461</v>
      </c>
      <c r="K79" s="14">
        <v>461</v>
      </c>
      <c r="L79" s="14">
        <v>461</v>
      </c>
      <c r="M79" s="14">
        <v>461</v>
      </c>
      <c r="N79" s="14">
        <v>1229</v>
      </c>
      <c r="O79" s="14">
        <v>1229</v>
      </c>
      <c r="P79" s="14">
        <v>1229</v>
      </c>
      <c r="Q79" s="14">
        <v>1229</v>
      </c>
      <c r="R79" s="14">
        <v>1229</v>
      </c>
      <c r="S79" s="16">
        <v>846</v>
      </c>
      <c r="T79" s="64">
        <v>2250</v>
      </c>
      <c r="U79" s="14">
        <v>1480</v>
      </c>
      <c r="V79" s="14">
        <v>5768</v>
      </c>
      <c r="W79" s="14">
        <v>5768</v>
      </c>
      <c r="X79" s="14">
        <v>478</v>
      </c>
      <c r="Y79" s="14">
        <v>478</v>
      </c>
      <c r="Z79" s="14">
        <v>921</v>
      </c>
      <c r="AA79" s="27"/>
      <c r="AB79" s="27"/>
    </row>
    <row r="80" spans="1:28">
      <c r="A80" s="27"/>
      <c r="B80" s="44">
        <v>2045</v>
      </c>
      <c r="C80" s="58">
        <v>954</v>
      </c>
      <c r="D80" s="59">
        <v>306</v>
      </c>
      <c r="E80" s="59">
        <v>306</v>
      </c>
      <c r="F80" s="59">
        <v>306</v>
      </c>
      <c r="G80" s="59">
        <v>306</v>
      </c>
      <c r="H80" s="59">
        <v>306</v>
      </c>
      <c r="I80" s="59">
        <v>459</v>
      </c>
      <c r="J80" s="59">
        <v>459</v>
      </c>
      <c r="K80" s="59">
        <v>459</v>
      </c>
      <c r="L80" s="59">
        <v>459</v>
      </c>
      <c r="M80" s="59">
        <v>459</v>
      </c>
      <c r="N80" s="59">
        <v>1224</v>
      </c>
      <c r="O80" s="59">
        <v>1224</v>
      </c>
      <c r="P80" s="59">
        <v>1224</v>
      </c>
      <c r="Q80" s="59">
        <v>1224</v>
      </c>
      <c r="R80" s="59">
        <v>1224</v>
      </c>
      <c r="S80" s="65">
        <v>842</v>
      </c>
      <c r="T80" s="66">
        <v>2245</v>
      </c>
      <c r="U80" s="59">
        <v>1475</v>
      </c>
      <c r="V80" s="59">
        <v>5872</v>
      </c>
      <c r="W80" s="59">
        <v>5872</v>
      </c>
      <c r="X80" s="59">
        <v>476</v>
      </c>
      <c r="Y80" s="59">
        <v>476</v>
      </c>
      <c r="Z80" s="59">
        <v>917</v>
      </c>
      <c r="AA80" s="27"/>
      <c r="AB80" s="27"/>
    </row>
    <row r="81" spans="1:28" ht="17" thickBo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row>
    <row r="82" spans="1:28" ht="17" thickBot="1">
      <c r="A82" s="27"/>
      <c r="B82" s="188" t="s">
        <v>108</v>
      </c>
      <c r="C82" s="189"/>
      <c r="D82" s="189"/>
      <c r="E82" s="189"/>
      <c r="F82" s="189"/>
      <c r="G82" s="189"/>
      <c r="H82" s="189"/>
      <c r="I82" s="189"/>
      <c r="J82" s="189"/>
      <c r="K82" s="189"/>
      <c r="L82" s="189"/>
      <c r="M82" s="189"/>
      <c r="N82" s="189"/>
      <c r="O82" s="189"/>
      <c r="P82" s="189"/>
      <c r="Q82" s="189"/>
      <c r="R82" s="189"/>
      <c r="S82" s="189"/>
      <c r="T82" s="189"/>
      <c r="U82" s="189"/>
      <c r="V82" s="189"/>
      <c r="W82" s="189"/>
      <c r="X82" s="189"/>
      <c r="Y82" s="189"/>
      <c r="Z82" s="190"/>
      <c r="AA82" s="27"/>
      <c r="AB82" s="27"/>
    </row>
    <row r="83" spans="1:28">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row>
    <row r="84" spans="1:28">
      <c r="A84" s="27"/>
      <c r="B84" s="27" t="s">
        <v>109</v>
      </c>
      <c r="C84" s="67"/>
      <c r="D84" s="68"/>
      <c r="E84" s="68"/>
      <c r="F84" s="68"/>
      <c r="G84" s="68"/>
      <c r="H84" s="68"/>
      <c r="I84" s="68"/>
      <c r="J84" s="68"/>
      <c r="K84" s="68"/>
      <c r="L84" s="68"/>
      <c r="M84" s="68"/>
      <c r="N84" s="68"/>
      <c r="O84" s="68"/>
      <c r="P84" s="68"/>
      <c r="Q84" s="68"/>
      <c r="R84" s="68"/>
      <c r="S84" s="68"/>
      <c r="T84" s="68"/>
      <c r="U84" s="68"/>
      <c r="V84" s="68"/>
      <c r="W84" s="68"/>
      <c r="X84" s="68"/>
      <c r="Y84" s="68"/>
      <c r="Z84" s="68"/>
      <c r="AA84" s="27"/>
      <c r="AB84" s="27"/>
    </row>
    <row r="85" spans="1:28">
      <c r="A85" s="27"/>
      <c r="B85" s="44">
        <v>-6</v>
      </c>
      <c r="C85" s="69">
        <v>0</v>
      </c>
      <c r="D85" s="70">
        <v>0</v>
      </c>
      <c r="E85" s="70">
        <v>0</v>
      </c>
      <c r="F85" s="70">
        <v>0</v>
      </c>
      <c r="G85" s="70">
        <v>0</v>
      </c>
      <c r="H85" s="70">
        <v>0</v>
      </c>
      <c r="I85" s="70">
        <v>0</v>
      </c>
      <c r="J85" s="70">
        <v>0</v>
      </c>
      <c r="K85" s="70">
        <v>0</v>
      </c>
      <c r="L85" s="70">
        <v>0</v>
      </c>
      <c r="M85" s="70">
        <v>0</v>
      </c>
      <c r="N85" s="70">
        <v>0</v>
      </c>
      <c r="O85" s="70">
        <v>0</v>
      </c>
      <c r="P85" s="70">
        <v>0</v>
      </c>
      <c r="Q85" s="70">
        <v>0</v>
      </c>
      <c r="R85" s="70">
        <v>0</v>
      </c>
      <c r="S85" s="71" t="s">
        <v>51</v>
      </c>
      <c r="T85" s="71" t="s">
        <v>51</v>
      </c>
      <c r="U85" s="70">
        <v>0</v>
      </c>
      <c r="V85" s="70">
        <v>0.05</v>
      </c>
      <c r="W85" s="70">
        <v>0.05</v>
      </c>
      <c r="X85" s="71" t="s">
        <v>51</v>
      </c>
      <c r="Y85" s="71" t="s">
        <v>51</v>
      </c>
      <c r="Z85" s="70">
        <v>0</v>
      </c>
      <c r="AA85" s="27"/>
      <c r="AB85" s="27"/>
    </row>
    <row r="86" spans="1:28">
      <c r="A86" s="27"/>
      <c r="B86" s="44">
        <v>-5</v>
      </c>
      <c r="C86" s="69">
        <v>0</v>
      </c>
      <c r="D86" s="70">
        <v>0</v>
      </c>
      <c r="E86" s="70">
        <v>0</v>
      </c>
      <c r="F86" s="70">
        <v>0</v>
      </c>
      <c r="G86" s="70">
        <v>0</v>
      </c>
      <c r="H86" s="70">
        <v>0</v>
      </c>
      <c r="I86" s="70">
        <v>0</v>
      </c>
      <c r="J86" s="70">
        <v>0</v>
      </c>
      <c r="K86" s="70">
        <v>0</v>
      </c>
      <c r="L86" s="70">
        <v>0</v>
      </c>
      <c r="M86" s="70">
        <v>0</v>
      </c>
      <c r="N86" s="70">
        <v>0</v>
      </c>
      <c r="O86" s="70">
        <v>0</v>
      </c>
      <c r="P86" s="70">
        <v>0</v>
      </c>
      <c r="Q86" s="70">
        <v>0</v>
      </c>
      <c r="R86" s="70">
        <v>0</v>
      </c>
      <c r="S86" s="71" t="s">
        <v>51</v>
      </c>
      <c r="T86" s="71" t="s">
        <v>51</v>
      </c>
      <c r="U86" s="70">
        <v>0</v>
      </c>
      <c r="V86" s="70">
        <v>0.1</v>
      </c>
      <c r="W86" s="70">
        <v>0.1</v>
      </c>
      <c r="X86" s="71" t="s">
        <v>51</v>
      </c>
      <c r="Y86" s="71" t="s">
        <v>51</v>
      </c>
      <c r="Z86" s="70">
        <v>0</v>
      </c>
      <c r="AA86" s="27"/>
      <c r="AB86" s="27"/>
    </row>
    <row r="87" spans="1:28">
      <c r="A87" s="27"/>
      <c r="B87" s="44">
        <v>-4</v>
      </c>
      <c r="C87" s="69">
        <v>0</v>
      </c>
      <c r="D87" s="70">
        <v>0</v>
      </c>
      <c r="E87" s="70">
        <v>0</v>
      </c>
      <c r="F87" s="70">
        <v>0</v>
      </c>
      <c r="G87" s="70">
        <v>0</v>
      </c>
      <c r="H87" s="70">
        <v>0</v>
      </c>
      <c r="I87" s="70">
        <v>0</v>
      </c>
      <c r="J87" s="70">
        <v>0</v>
      </c>
      <c r="K87" s="70">
        <v>0</v>
      </c>
      <c r="L87" s="70">
        <v>0</v>
      </c>
      <c r="M87" s="70">
        <v>0</v>
      </c>
      <c r="N87" s="70">
        <v>0</v>
      </c>
      <c r="O87" s="70">
        <v>0</v>
      </c>
      <c r="P87" s="70">
        <v>0</v>
      </c>
      <c r="Q87" s="70">
        <v>0</v>
      </c>
      <c r="R87" s="70">
        <v>0</v>
      </c>
      <c r="S87" s="71" t="s">
        <v>51</v>
      </c>
      <c r="T87" s="71" t="s">
        <v>51</v>
      </c>
      <c r="U87" s="70">
        <v>0</v>
      </c>
      <c r="V87" s="70">
        <v>0.1</v>
      </c>
      <c r="W87" s="70">
        <v>0.1</v>
      </c>
      <c r="X87" s="71" t="s">
        <v>51</v>
      </c>
      <c r="Y87" s="71" t="s">
        <v>51</v>
      </c>
      <c r="Z87" s="70">
        <v>0</v>
      </c>
      <c r="AA87" s="27"/>
      <c r="AB87" s="27"/>
    </row>
    <row r="88" spans="1:28">
      <c r="A88" s="27"/>
      <c r="B88" s="44">
        <v>-3</v>
      </c>
      <c r="C88" s="69">
        <v>0</v>
      </c>
      <c r="D88" s="70">
        <v>0</v>
      </c>
      <c r="E88" s="70">
        <v>0</v>
      </c>
      <c r="F88" s="70">
        <v>0</v>
      </c>
      <c r="G88" s="70">
        <v>0</v>
      </c>
      <c r="H88" s="70">
        <v>0</v>
      </c>
      <c r="I88" s="70">
        <v>0</v>
      </c>
      <c r="J88" s="70">
        <v>0</v>
      </c>
      <c r="K88" s="70">
        <v>0</v>
      </c>
      <c r="L88" s="70">
        <v>0</v>
      </c>
      <c r="M88" s="70">
        <v>0</v>
      </c>
      <c r="N88" s="70">
        <v>0</v>
      </c>
      <c r="O88" s="70">
        <v>0</v>
      </c>
      <c r="P88" s="70">
        <v>0</v>
      </c>
      <c r="Q88" s="70">
        <v>0</v>
      </c>
      <c r="R88" s="70">
        <v>0</v>
      </c>
      <c r="S88" s="71" t="s">
        <v>51</v>
      </c>
      <c r="T88" s="71" t="s">
        <v>51</v>
      </c>
      <c r="U88" s="70">
        <v>0</v>
      </c>
      <c r="V88" s="70">
        <v>0.2</v>
      </c>
      <c r="W88" s="70">
        <v>0.2</v>
      </c>
      <c r="X88" s="71" t="s">
        <v>51</v>
      </c>
      <c r="Y88" s="71" t="s">
        <v>51</v>
      </c>
      <c r="Z88" s="70">
        <v>0</v>
      </c>
      <c r="AA88" s="27"/>
      <c r="AB88" s="27"/>
    </row>
    <row r="89" spans="1:28">
      <c r="A89" s="27"/>
      <c r="B89" s="44">
        <v>-2</v>
      </c>
      <c r="C89" s="69">
        <v>0.2</v>
      </c>
      <c r="D89" s="70">
        <v>0</v>
      </c>
      <c r="E89" s="70">
        <v>0</v>
      </c>
      <c r="F89" s="70">
        <v>0.2</v>
      </c>
      <c r="G89" s="70">
        <v>0.2</v>
      </c>
      <c r="H89" s="70">
        <v>0.2</v>
      </c>
      <c r="I89" s="70">
        <v>0</v>
      </c>
      <c r="J89" s="70">
        <v>0</v>
      </c>
      <c r="K89" s="70">
        <v>0.2</v>
      </c>
      <c r="L89" s="70">
        <v>0.2</v>
      </c>
      <c r="M89" s="70">
        <v>0.2</v>
      </c>
      <c r="N89" s="70">
        <v>0</v>
      </c>
      <c r="O89" s="70">
        <v>0</v>
      </c>
      <c r="P89" s="70">
        <v>0.2</v>
      </c>
      <c r="Q89" s="70">
        <v>0.2</v>
      </c>
      <c r="R89" s="70">
        <v>0.3</v>
      </c>
      <c r="S89" s="71" t="s">
        <v>51</v>
      </c>
      <c r="T89" s="71" t="s">
        <v>51</v>
      </c>
      <c r="U89" s="70">
        <v>0.3</v>
      </c>
      <c r="V89" s="70">
        <v>0.3</v>
      </c>
      <c r="W89" s="70">
        <v>0.3</v>
      </c>
      <c r="X89" s="71" t="s">
        <v>51</v>
      </c>
      <c r="Y89" s="71" t="s">
        <v>51</v>
      </c>
      <c r="Z89" s="70">
        <v>0</v>
      </c>
      <c r="AA89" s="27"/>
      <c r="AB89" s="27"/>
    </row>
    <row r="90" spans="1:28">
      <c r="A90" s="27"/>
      <c r="B90" s="44">
        <v>-1</v>
      </c>
      <c r="C90" s="69">
        <v>0.8</v>
      </c>
      <c r="D90" s="70">
        <v>1</v>
      </c>
      <c r="E90" s="70">
        <v>1</v>
      </c>
      <c r="F90" s="70">
        <v>0.8</v>
      </c>
      <c r="G90" s="70">
        <v>0.8</v>
      </c>
      <c r="H90" s="70">
        <v>0.8</v>
      </c>
      <c r="I90" s="70">
        <v>1</v>
      </c>
      <c r="J90" s="70">
        <v>1</v>
      </c>
      <c r="K90" s="70">
        <v>0.8</v>
      </c>
      <c r="L90" s="70">
        <v>0.8</v>
      </c>
      <c r="M90" s="70">
        <v>0.8</v>
      </c>
      <c r="N90" s="70">
        <v>1</v>
      </c>
      <c r="O90" s="70">
        <v>1</v>
      </c>
      <c r="P90" s="70">
        <v>0.8</v>
      </c>
      <c r="Q90" s="70">
        <v>0.8</v>
      </c>
      <c r="R90" s="70">
        <v>0.7</v>
      </c>
      <c r="S90" s="71" t="s">
        <v>51</v>
      </c>
      <c r="T90" s="71" t="s">
        <v>51</v>
      </c>
      <c r="U90" s="70">
        <v>0.7</v>
      </c>
      <c r="V90" s="70">
        <v>0.25</v>
      </c>
      <c r="W90" s="70">
        <v>0.25</v>
      </c>
      <c r="X90" s="71" t="s">
        <v>51</v>
      </c>
      <c r="Y90" s="71" t="s">
        <v>51</v>
      </c>
      <c r="Z90" s="70">
        <v>1</v>
      </c>
      <c r="AA90" s="27"/>
      <c r="AB90" s="27"/>
    </row>
    <row r="91" spans="1:28">
      <c r="A91" s="27"/>
      <c r="B91" s="44" t="s">
        <v>110</v>
      </c>
      <c r="C91" s="72"/>
      <c r="D91" s="73"/>
      <c r="E91" s="73"/>
      <c r="F91" s="73"/>
      <c r="G91" s="73"/>
      <c r="H91" s="73"/>
      <c r="I91" s="73"/>
      <c r="J91" s="73"/>
      <c r="K91" s="73"/>
      <c r="L91" s="73"/>
      <c r="M91" s="73"/>
      <c r="N91" s="73"/>
      <c r="O91" s="73"/>
      <c r="P91" s="73"/>
      <c r="Q91" s="73"/>
      <c r="R91" s="73"/>
      <c r="S91" s="73"/>
      <c r="T91" s="73"/>
      <c r="U91" s="73"/>
      <c r="V91" s="73"/>
      <c r="W91" s="73"/>
      <c r="X91" s="73"/>
      <c r="Y91" s="73"/>
      <c r="Z91" s="73"/>
      <c r="AA91" s="27"/>
      <c r="AB91" s="27"/>
    </row>
    <row r="92" spans="1:28">
      <c r="A92" s="27"/>
      <c r="B92" s="27"/>
      <c r="C92" s="74">
        <v>1</v>
      </c>
      <c r="D92" s="75">
        <v>1</v>
      </c>
      <c r="E92" s="75">
        <v>1</v>
      </c>
      <c r="F92" s="75">
        <v>1</v>
      </c>
      <c r="G92" s="75">
        <v>1</v>
      </c>
      <c r="H92" s="75">
        <v>1</v>
      </c>
      <c r="I92" s="75">
        <v>1</v>
      </c>
      <c r="J92" s="75">
        <v>1</v>
      </c>
      <c r="K92" s="75">
        <v>1</v>
      </c>
      <c r="L92" s="75">
        <v>1</v>
      </c>
      <c r="M92" s="75">
        <v>1</v>
      </c>
      <c r="N92" s="75">
        <v>1</v>
      </c>
      <c r="O92" s="75">
        <v>1</v>
      </c>
      <c r="P92" s="75">
        <v>1</v>
      </c>
      <c r="Q92" s="75">
        <v>1</v>
      </c>
      <c r="R92" s="75">
        <v>1</v>
      </c>
      <c r="S92" s="75">
        <v>0</v>
      </c>
      <c r="T92" s="75">
        <v>0</v>
      </c>
      <c r="U92" s="75">
        <v>1</v>
      </c>
      <c r="V92" s="75">
        <v>1</v>
      </c>
      <c r="W92" s="75">
        <v>1</v>
      </c>
      <c r="X92" s="75">
        <v>0</v>
      </c>
      <c r="Y92" s="75">
        <v>0</v>
      </c>
      <c r="Z92" s="75">
        <v>1</v>
      </c>
      <c r="AA92" s="27"/>
      <c r="AB92" s="27"/>
    </row>
    <row r="93" spans="1:28">
      <c r="A93" s="27"/>
      <c r="B93" s="27"/>
      <c r="C93" s="76"/>
      <c r="D93" s="41"/>
      <c r="E93" s="41"/>
      <c r="F93" s="41"/>
      <c r="G93" s="41"/>
      <c r="H93" s="41"/>
      <c r="I93" s="41"/>
      <c r="J93" s="41"/>
      <c r="K93" s="41"/>
      <c r="L93" s="41"/>
      <c r="M93" s="41"/>
      <c r="N93" s="41"/>
      <c r="O93" s="41"/>
      <c r="P93" s="41"/>
      <c r="Q93" s="41"/>
      <c r="R93" s="41"/>
      <c r="S93" s="41"/>
      <c r="T93" s="41"/>
      <c r="U93" s="41"/>
      <c r="V93" s="41"/>
      <c r="W93" s="41"/>
      <c r="X93" s="41"/>
      <c r="Y93" s="41"/>
      <c r="Z93" s="41"/>
      <c r="AA93" s="27"/>
      <c r="AB93" s="27"/>
    </row>
    <row r="94" spans="1:28" ht="17" thickBo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spans="1:28" ht="17" thickBot="1">
      <c r="A95" s="27"/>
      <c r="B95" s="27" t="s">
        <v>111</v>
      </c>
      <c r="C95" s="77">
        <v>4.0239999999999998E-2</v>
      </c>
      <c r="D95" s="78">
        <v>2.461E-2</v>
      </c>
      <c r="E95" s="78">
        <v>2.461E-2</v>
      </c>
      <c r="F95" s="78">
        <v>4.0239999999999998E-2</v>
      </c>
      <c r="G95" s="78">
        <v>4.0239999999999998E-2</v>
      </c>
      <c r="H95" s="78">
        <v>4.0239999999999998E-2</v>
      </c>
      <c r="I95" s="78">
        <v>2.461E-2</v>
      </c>
      <c r="J95" s="78">
        <v>2.461E-2</v>
      </c>
      <c r="K95" s="78">
        <v>4.0239999999999998E-2</v>
      </c>
      <c r="L95" s="78">
        <v>4.0239999999999998E-2</v>
      </c>
      <c r="M95" s="78">
        <v>4.0239999999999998E-2</v>
      </c>
      <c r="N95" s="78">
        <v>2.461E-2</v>
      </c>
      <c r="O95" s="78">
        <v>2.461E-2</v>
      </c>
      <c r="P95" s="78">
        <v>4.0239999999999998E-2</v>
      </c>
      <c r="Q95" s="78">
        <v>4.0239999999999998E-2</v>
      </c>
      <c r="R95" s="78">
        <v>4.8059999999999999E-2</v>
      </c>
      <c r="S95" s="79" t="s">
        <v>51</v>
      </c>
      <c r="T95" s="79" t="s">
        <v>51</v>
      </c>
      <c r="U95" s="80">
        <v>4.8099999999999997E-2</v>
      </c>
      <c r="V95" s="80">
        <v>0.1636</v>
      </c>
      <c r="W95" s="80">
        <v>0.1636</v>
      </c>
      <c r="X95" s="81" t="s">
        <v>51</v>
      </c>
      <c r="Y95" s="81" t="s">
        <v>51</v>
      </c>
      <c r="Z95" s="82">
        <v>2.46E-2</v>
      </c>
      <c r="AA95" s="27"/>
      <c r="AB95" s="27"/>
    </row>
    <row r="96" spans="1:28">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spans="1:28" ht="17" thickBo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row>
    <row r="98" spans="1:28" ht="17" thickBot="1">
      <c r="A98" s="27"/>
      <c r="B98" s="188" t="s">
        <v>112</v>
      </c>
      <c r="C98" s="189"/>
      <c r="D98" s="189"/>
      <c r="E98" s="189"/>
      <c r="F98" s="189"/>
      <c r="G98" s="189"/>
      <c r="H98" s="189"/>
      <c r="I98" s="189"/>
      <c r="J98" s="189"/>
      <c r="K98" s="189"/>
      <c r="L98" s="189"/>
      <c r="M98" s="189"/>
      <c r="N98" s="189"/>
      <c r="O98" s="189"/>
      <c r="P98" s="189"/>
      <c r="Q98" s="189"/>
      <c r="R98" s="189"/>
      <c r="S98" s="189"/>
      <c r="T98" s="189"/>
      <c r="U98" s="189"/>
      <c r="V98" s="189"/>
      <c r="W98" s="189"/>
      <c r="X98" s="189"/>
      <c r="Y98" s="189"/>
      <c r="Z98" s="190"/>
      <c r="AA98" s="27"/>
      <c r="AB98" s="27"/>
    </row>
    <row r="99" spans="1:28">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spans="1:28" ht="85">
      <c r="A100" s="27"/>
      <c r="B100" s="83" t="s">
        <v>113</v>
      </c>
      <c r="C100" s="53">
        <v>2700</v>
      </c>
      <c r="D100" s="84" t="s">
        <v>114</v>
      </c>
      <c r="E100" s="54">
        <v>2700</v>
      </c>
      <c r="F100" s="85" t="s">
        <v>115</v>
      </c>
      <c r="G100" s="55">
        <v>14200</v>
      </c>
      <c r="H100" s="55">
        <v>15300</v>
      </c>
      <c r="I100" s="84" t="s">
        <v>114</v>
      </c>
      <c r="J100" s="54">
        <v>2700</v>
      </c>
      <c r="K100" s="85" t="s">
        <v>116</v>
      </c>
      <c r="L100" s="55">
        <v>14200</v>
      </c>
      <c r="M100" s="55">
        <v>15300</v>
      </c>
      <c r="N100" s="86" t="s">
        <v>114</v>
      </c>
      <c r="O100" s="54">
        <v>2700</v>
      </c>
      <c r="P100" s="85" t="s">
        <v>117</v>
      </c>
      <c r="Q100" s="55">
        <v>14200</v>
      </c>
      <c r="R100" s="55">
        <v>15300</v>
      </c>
      <c r="S100" s="84" t="s">
        <v>114</v>
      </c>
      <c r="T100" s="84" t="s">
        <v>114</v>
      </c>
      <c r="U100" s="55">
        <v>13100</v>
      </c>
      <c r="V100" s="55">
        <v>13100</v>
      </c>
      <c r="W100" s="55">
        <v>14200</v>
      </c>
      <c r="X100" s="84" t="s">
        <v>114</v>
      </c>
      <c r="Y100" s="84" t="s">
        <v>114</v>
      </c>
      <c r="Z100" s="54">
        <v>2700</v>
      </c>
      <c r="AA100" s="27"/>
      <c r="AB100" s="27"/>
    </row>
    <row r="101" spans="1:28">
      <c r="A101" s="27"/>
      <c r="B101" s="87" t="s">
        <v>118</v>
      </c>
      <c r="C101" s="88">
        <v>1.7999999999999999E-2</v>
      </c>
      <c r="D101" s="89" t="s">
        <v>114</v>
      </c>
      <c r="E101" s="90">
        <v>1.7999999999999999E-2</v>
      </c>
      <c r="F101" s="90">
        <v>1.7999999999999999E-2</v>
      </c>
      <c r="G101" s="90">
        <v>1.7999999999999999E-2</v>
      </c>
      <c r="H101" s="90">
        <v>1.7999999999999999E-2</v>
      </c>
      <c r="I101" s="89" t="s">
        <v>114</v>
      </c>
      <c r="J101" s="90">
        <v>1.7999999999999999E-2</v>
      </c>
      <c r="K101" s="90">
        <v>1.7999999999999999E-2</v>
      </c>
      <c r="L101" s="90">
        <v>1.7999999999999999E-2</v>
      </c>
      <c r="M101" s="90">
        <v>1.7999999999999999E-2</v>
      </c>
      <c r="N101" s="89" t="s">
        <v>114</v>
      </c>
      <c r="O101" s="90">
        <v>1.7999999999999999E-2</v>
      </c>
      <c r="P101" s="90">
        <v>1.7999999999999999E-2</v>
      </c>
      <c r="Q101" s="90">
        <v>1.7999999999999999E-2</v>
      </c>
      <c r="R101" s="90">
        <v>1.7999999999999999E-2</v>
      </c>
      <c r="S101" s="89" t="s">
        <v>114</v>
      </c>
      <c r="T101" s="89" t="s">
        <v>114</v>
      </c>
      <c r="U101" s="90">
        <v>1.7999999999999999E-2</v>
      </c>
      <c r="V101" s="90">
        <v>1.7999999999999999E-2</v>
      </c>
      <c r="W101" s="90">
        <v>1.7999999999999999E-2</v>
      </c>
      <c r="X101" s="89" t="s">
        <v>114</v>
      </c>
      <c r="Y101" s="89" t="s">
        <v>114</v>
      </c>
      <c r="Z101" s="90">
        <v>1.7999999999999999E-2</v>
      </c>
      <c r="AA101" s="27"/>
      <c r="AB101" s="27"/>
    </row>
    <row r="102" spans="1:28">
      <c r="A102" s="27"/>
      <c r="B102" s="87"/>
      <c r="C102" s="88"/>
      <c r="D102" s="90"/>
      <c r="E102" s="90"/>
      <c r="F102" s="90"/>
      <c r="G102" s="90"/>
      <c r="H102" s="90"/>
      <c r="I102" s="90"/>
      <c r="J102" s="90"/>
      <c r="K102" s="90"/>
      <c r="L102" s="90"/>
      <c r="M102" s="90"/>
      <c r="N102" s="90"/>
      <c r="O102" s="90"/>
      <c r="P102" s="90"/>
      <c r="Q102" s="90"/>
      <c r="R102" s="90"/>
      <c r="S102" s="89"/>
      <c r="T102" s="89"/>
      <c r="U102" s="90"/>
      <c r="V102" s="90"/>
      <c r="W102" s="90"/>
      <c r="X102" s="89"/>
      <c r="Y102" s="89"/>
      <c r="Z102" s="90"/>
      <c r="AA102" s="27"/>
      <c r="AB102" s="27"/>
    </row>
    <row r="103" spans="1:28" ht="85">
      <c r="A103" s="27"/>
      <c r="B103" s="91" t="s">
        <v>119</v>
      </c>
      <c r="C103" s="92">
        <v>7500</v>
      </c>
      <c r="D103" s="93">
        <v>2000</v>
      </c>
      <c r="E103" s="93">
        <v>7500</v>
      </c>
      <c r="F103" s="93">
        <v>6000</v>
      </c>
      <c r="G103" s="93" t="s">
        <v>114</v>
      </c>
      <c r="H103" s="93" t="s">
        <v>114</v>
      </c>
      <c r="I103" s="93">
        <v>2000</v>
      </c>
      <c r="J103" s="93">
        <v>7500</v>
      </c>
      <c r="K103" s="93">
        <v>6000</v>
      </c>
      <c r="L103" s="93" t="s">
        <v>114</v>
      </c>
      <c r="M103" s="93" t="s">
        <v>114</v>
      </c>
      <c r="N103" s="93">
        <v>2000</v>
      </c>
      <c r="O103" s="93">
        <v>7500</v>
      </c>
      <c r="P103" s="93">
        <v>5500</v>
      </c>
      <c r="Q103" s="93" t="s">
        <v>114</v>
      </c>
      <c r="R103" s="93" t="s">
        <v>114</v>
      </c>
      <c r="S103" s="93" t="s">
        <v>114</v>
      </c>
      <c r="T103" s="93" t="s">
        <v>114</v>
      </c>
      <c r="U103" s="93">
        <v>6000</v>
      </c>
      <c r="V103" s="93">
        <v>6000</v>
      </c>
      <c r="W103" s="93" t="s">
        <v>114</v>
      </c>
      <c r="X103" s="93" t="s">
        <v>114</v>
      </c>
      <c r="Y103" s="93" t="s">
        <v>114</v>
      </c>
      <c r="Z103" s="93">
        <v>7500</v>
      </c>
      <c r="AA103" s="27"/>
      <c r="AB103" s="27"/>
    </row>
    <row r="104" spans="1:28">
      <c r="A104" s="27"/>
      <c r="B104" s="87" t="s">
        <v>118</v>
      </c>
      <c r="C104" s="88">
        <v>1.7999999999999999E-2</v>
      </c>
      <c r="D104" s="90">
        <v>1.7999999999999999E-2</v>
      </c>
      <c r="E104" s="90">
        <v>1.7999999999999999E-2</v>
      </c>
      <c r="F104" s="90">
        <v>1.7999999999999999E-2</v>
      </c>
      <c r="G104" s="89" t="s">
        <v>114</v>
      </c>
      <c r="H104" s="89" t="s">
        <v>114</v>
      </c>
      <c r="I104" s="90">
        <v>1.7999999999999999E-2</v>
      </c>
      <c r="J104" s="90">
        <v>1.7999999999999999E-2</v>
      </c>
      <c r="K104" s="90">
        <v>1.7999999999999999E-2</v>
      </c>
      <c r="L104" s="89" t="s">
        <v>114</v>
      </c>
      <c r="M104" s="89" t="s">
        <v>114</v>
      </c>
      <c r="N104" s="90">
        <v>1.7999999999999999E-2</v>
      </c>
      <c r="O104" s="90">
        <v>1.7999999999999999E-2</v>
      </c>
      <c r="P104" s="90">
        <v>1.7999999999999999E-2</v>
      </c>
      <c r="Q104" s="89" t="s">
        <v>114</v>
      </c>
      <c r="R104" s="89" t="s">
        <v>114</v>
      </c>
      <c r="S104" s="89" t="s">
        <v>114</v>
      </c>
      <c r="T104" s="89" t="s">
        <v>114</v>
      </c>
      <c r="U104" s="90">
        <v>1.7999999999999999E-2</v>
      </c>
      <c r="V104" s="90">
        <v>1.7999999999999999E-2</v>
      </c>
      <c r="W104" s="89" t="s">
        <v>114</v>
      </c>
      <c r="X104" s="89" t="s">
        <v>114</v>
      </c>
      <c r="Y104" s="89" t="s">
        <v>114</v>
      </c>
      <c r="Z104" s="90">
        <v>1.7999999999999999E-2</v>
      </c>
      <c r="AA104" s="27"/>
      <c r="AB104" s="27"/>
    </row>
    <row r="105" spans="1:28">
      <c r="A105" s="27"/>
      <c r="B105" s="27"/>
      <c r="C105" s="88"/>
      <c r="D105" s="90"/>
      <c r="E105" s="90"/>
      <c r="F105" s="90"/>
      <c r="G105" s="90"/>
      <c r="H105" s="90"/>
      <c r="I105" s="90"/>
      <c r="J105" s="90"/>
      <c r="K105" s="90"/>
      <c r="L105" s="90"/>
      <c r="M105" s="90"/>
      <c r="N105" s="90"/>
      <c r="O105" s="90"/>
      <c r="P105" s="90"/>
      <c r="Q105" s="90"/>
      <c r="R105" s="90"/>
      <c r="S105" s="89"/>
      <c r="T105" s="89"/>
      <c r="U105" s="90"/>
      <c r="V105" s="90"/>
      <c r="W105" s="90"/>
      <c r="X105" s="89"/>
      <c r="Y105" s="89"/>
      <c r="Z105" s="90"/>
      <c r="AA105" s="27"/>
      <c r="AB105" s="27"/>
    </row>
    <row r="106" spans="1:28" ht="85">
      <c r="A106" s="27"/>
      <c r="B106" s="91" t="s">
        <v>120</v>
      </c>
      <c r="C106" s="92">
        <v>3000</v>
      </c>
      <c r="D106" s="93">
        <v>200</v>
      </c>
      <c r="E106" s="93">
        <v>2120</v>
      </c>
      <c r="F106" s="93">
        <v>5500</v>
      </c>
      <c r="G106" s="93" t="s">
        <v>114</v>
      </c>
      <c r="H106" s="93" t="s">
        <v>114</v>
      </c>
      <c r="I106" s="93">
        <v>200</v>
      </c>
      <c r="J106" s="93">
        <v>2120</v>
      </c>
      <c r="K106" s="93">
        <v>5500</v>
      </c>
      <c r="L106" s="93" t="s">
        <v>114</v>
      </c>
      <c r="M106" s="93" t="s">
        <v>114</v>
      </c>
      <c r="N106" s="93">
        <v>200</v>
      </c>
      <c r="O106" s="93">
        <v>2120</v>
      </c>
      <c r="P106" s="93">
        <v>5500</v>
      </c>
      <c r="Q106" s="93" t="s">
        <v>114</v>
      </c>
      <c r="R106" s="93" t="s">
        <v>114</v>
      </c>
      <c r="S106" s="93" t="s">
        <v>114</v>
      </c>
      <c r="T106" s="93" t="s">
        <v>114</v>
      </c>
      <c r="U106" s="93">
        <v>5500</v>
      </c>
      <c r="V106" s="93">
        <v>5500</v>
      </c>
      <c r="W106" s="93" t="s">
        <v>114</v>
      </c>
      <c r="X106" s="93" t="s">
        <v>114</v>
      </c>
      <c r="Y106" s="93" t="s">
        <v>114</v>
      </c>
      <c r="Z106" s="93">
        <v>2120</v>
      </c>
      <c r="AA106" s="27"/>
      <c r="AB106" s="27"/>
    </row>
    <row r="107" spans="1:28">
      <c r="A107" s="27"/>
      <c r="B107" s="87" t="s">
        <v>118</v>
      </c>
      <c r="C107" s="88">
        <v>1.7999999999999999E-2</v>
      </c>
      <c r="D107" s="90">
        <v>1.7999999999999999E-2</v>
      </c>
      <c r="E107" s="90">
        <v>1.7999999999999999E-2</v>
      </c>
      <c r="F107" s="90">
        <v>1.7999999999999999E-2</v>
      </c>
      <c r="G107" s="89" t="s">
        <v>114</v>
      </c>
      <c r="H107" s="89" t="s">
        <v>114</v>
      </c>
      <c r="I107" s="90">
        <v>1.7999999999999999E-2</v>
      </c>
      <c r="J107" s="90">
        <v>1.7999999999999999E-2</v>
      </c>
      <c r="K107" s="90">
        <v>1.7999999999999999E-2</v>
      </c>
      <c r="L107" s="89" t="s">
        <v>114</v>
      </c>
      <c r="M107" s="89" t="s">
        <v>114</v>
      </c>
      <c r="N107" s="90">
        <v>1.7999999999999999E-2</v>
      </c>
      <c r="O107" s="90">
        <v>1.7999999999999999E-2</v>
      </c>
      <c r="P107" s="90">
        <v>1.7999999999999999E-2</v>
      </c>
      <c r="Q107" s="89" t="s">
        <v>114</v>
      </c>
      <c r="R107" s="89" t="s">
        <v>114</v>
      </c>
      <c r="S107" s="89" t="s">
        <v>114</v>
      </c>
      <c r="T107" s="89" t="s">
        <v>114</v>
      </c>
      <c r="U107" s="90">
        <v>1.7999999999999999E-2</v>
      </c>
      <c r="V107" s="90">
        <v>1.7999999999999999E-2</v>
      </c>
      <c r="W107" s="89" t="s">
        <v>114</v>
      </c>
      <c r="X107" s="89" t="s">
        <v>114</v>
      </c>
      <c r="Y107" s="89" t="s">
        <v>114</v>
      </c>
      <c r="Z107" s="90">
        <v>1.7999999999999999E-2</v>
      </c>
      <c r="AA107" s="27"/>
      <c r="AB107" s="27"/>
    </row>
    <row r="108" spans="1:28">
      <c r="A108" s="27"/>
      <c r="B108" s="87"/>
      <c r="C108" s="88"/>
      <c r="D108" s="90"/>
      <c r="E108" s="90"/>
      <c r="F108" s="90"/>
      <c r="G108" s="90"/>
      <c r="H108" s="90"/>
      <c r="I108" s="90"/>
      <c r="J108" s="90"/>
      <c r="K108" s="90"/>
      <c r="L108" s="90"/>
      <c r="M108" s="90"/>
      <c r="N108" s="90"/>
      <c r="O108" s="90"/>
      <c r="P108" s="90"/>
      <c r="Q108" s="90"/>
      <c r="R108" s="90"/>
      <c r="S108" s="89"/>
      <c r="T108" s="89"/>
      <c r="U108" s="90"/>
      <c r="V108" s="90"/>
      <c r="W108" s="90"/>
      <c r="X108" s="89"/>
      <c r="Y108" s="89"/>
      <c r="Z108" s="90"/>
      <c r="AA108" s="27"/>
      <c r="AB108" s="27"/>
    </row>
    <row r="109" spans="1:28">
      <c r="A109" s="27"/>
      <c r="B109" s="49" t="s">
        <v>121</v>
      </c>
      <c r="C109" s="72"/>
      <c r="D109" s="94">
        <v>89.08</v>
      </c>
      <c r="E109" s="94">
        <v>21.26</v>
      </c>
      <c r="F109" s="94">
        <v>8.9499999999999993</v>
      </c>
      <c r="G109" s="94">
        <v>6.37</v>
      </c>
      <c r="H109" s="94">
        <v>5.42</v>
      </c>
      <c r="I109" s="94">
        <v>91.41</v>
      </c>
      <c r="J109" s="94">
        <v>23.58</v>
      </c>
      <c r="K109" s="94">
        <v>11.27</v>
      </c>
      <c r="L109" s="94">
        <v>8.6999999999999993</v>
      </c>
      <c r="M109" s="94">
        <v>7.61</v>
      </c>
      <c r="N109" s="94">
        <v>103.12</v>
      </c>
      <c r="O109" s="94">
        <v>35.299999999999997</v>
      </c>
      <c r="P109" s="94">
        <v>22.99</v>
      </c>
      <c r="Q109" s="94">
        <v>20.41</v>
      </c>
      <c r="R109" s="94">
        <v>19.47</v>
      </c>
      <c r="S109" s="89" t="s">
        <v>114</v>
      </c>
      <c r="T109" s="89" t="s">
        <v>114</v>
      </c>
      <c r="U109" s="94">
        <v>27.49</v>
      </c>
      <c r="V109" s="95">
        <v>30</v>
      </c>
      <c r="W109" s="95">
        <v>30</v>
      </c>
      <c r="X109" s="95" t="s">
        <v>114</v>
      </c>
      <c r="Y109" s="95" t="s">
        <v>114</v>
      </c>
      <c r="Z109" s="94">
        <v>28.81</v>
      </c>
      <c r="AA109" s="27"/>
      <c r="AB109" s="27"/>
    </row>
    <row r="110" spans="1:28">
      <c r="A110" s="27"/>
      <c r="B110" s="87" t="s">
        <v>118</v>
      </c>
      <c r="C110" s="88">
        <v>1.7999999999999999E-2</v>
      </c>
      <c r="D110" s="90">
        <v>1.7999999999999999E-2</v>
      </c>
      <c r="E110" s="90">
        <v>1.7999999999999999E-2</v>
      </c>
      <c r="F110" s="90">
        <v>1.7999999999999999E-2</v>
      </c>
      <c r="G110" s="90">
        <v>1.7999999999999999E-2</v>
      </c>
      <c r="H110" s="90">
        <v>1.7999999999999999E-2</v>
      </c>
      <c r="I110" s="90">
        <v>1.7999999999999999E-2</v>
      </c>
      <c r="J110" s="90">
        <v>1.7999999999999999E-2</v>
      </c>
      <c r="K110" s="90">
        <v>1.7999999999999999E-2</v>
      </c>
      <c r="L110" s="90">
        <v>1.7999999999999999E-2</v>
      </c>
      <c r="M110" s="90">
        <v>1.7999999999999999E-2</v>
      </c>
      <c r="N110" s="90">
        <v>1.7999999999999999E-2</v>
      </c>
      <c r="O110" s="90">
        <v>1.7999999999999999E-2</v>
      </c>
      <c r="P110" s="90">
        <v>1.7999999999999999E-2</v>
      </c>
      <c r="Q110" s="90">
        <v>1.7999999999999999E-2</v>
      </c>
      <c r="R110" s="90">
        <v>1.7999999999999999E-2</v>
      </c>
      <c r="S110" s="89" t="s">
        <v>114</v>
      </c>
      <c r="T110" s="89" t="s">
        <v>114</v>
      </c>
      <c r="U110" s="90">
        <v>1.7999999999999999E-2</v>
      </c>
      <c r="V110" s="90">
        <v>1.7999999999999999E-2</v>
      </c>
      <c r="W110" s="90">
        <v>1.7999999999999999E-2</v>
      </c>
      <c r="X110" s="95" t="s">
        <v>114</v>
      </c>
      <c r="Y110" s="95" t="s">
        <v>114</v>
      </c>
      <c r="Z110" s="90">
        <v>1.7999999999999999E-2</v>
      </c>
      <c r="AA110" s="27"/>
      <c r="AB110" s="27"/>
    </row>
    <row r="111" spans="1:28">
      <c r="A111" s="27"/>
      <c r="B111" s="27"/>
      <c r="C111" s="76"/>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27"/>
      <c r="AB111" s="27"/>
    </row>
    <row r="112" spans="1:28">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spans="1:28" ht="17" thickBo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spans="1:28">
      <c r="A114" s="27"/>
      <c r="B114" s="27"/>
      <c r="C114" s="96"/>
      <c r="D114" s="97"/>
      <c r="E114" s="97"/>
      <c r="F114" s="97"/>
      <c r="G114" s="97"/>
      <c r="H114" s="97"/>
      <c r="I114" s="97"/>
      <c r="J114" s="97"/>
      <c r="K114" s="97"/>
      <c r="L114" s="97"/>
      <c r="M114" s="97"/>
      <c r="N114" s="98"/>
      <c r="O114" s="27"/>
      <c r="P114" s="27"/>
      <c r="Q114" s="27"/>
      <c r="R114" s="27"/>
      <c r="S114" s="27"/>
      <c r="T114" s="27"/>
      <c r="U114" s="27"/>
      <c r="V114" s="27"/>
      <c r="W114" s="27"/>
      <c r="X114" s="27"/>
      <c r="Y114" s="27"/>
      <c r="Z114" s="27"/>
      <c r="AA114" s="27"/>
      <c r="AB114" s="27"/>
    </row>
    <row r="115" spans="1:28">
      <c r="A115" s="27"/>
      <c r="B115" s="27"/>
      <c r="C115" s="100" t="s">
        <v>122</v>
      </c>
      <c r="D115" s="99"/>
      <c r="E115" s="99"/>
      <c r="F115" s="99"/>
      <c r="G115" s="99"/>
      <c r="H115" s="99"/>
      <c r="I115" s="99"/>
      <c r="J115" s="99"/>
      <c r="K115" s="99"/>
      <c r="L115" s="99"/>
      <c r="M115" s="99"/>
      <c r="N115" s="101"/>
      <c r="O115" s="27"/>
      <c r="P115" s="27"/>
      <c r="Q115" s="27"/>
      <c r="R115" s="27"/>
      <c r="S115" s="27"/>
      <c r="T115" s="27"/>
      <c r="U115" s="27"/>
      <c r="V115" s="27"/>
      <c r="W115" s="27"/>
      <c r="X115" s="27"/>
      <c r="Y115" s="27"/>
      <c r="Z115" s="27"/>
      <c r="AA115" s="27"/>
      <c r="AB115" s="27"/>
    </row>
    <row r="116" spans="1:28">
      <c r="A116" s="27"/>
      <c r="B116" s="27"/>
      <c r="C116" s="102">
        <v>42429</v>
      </c>
      <c r="D116" s="103" t="s">
        <v>123</v>
      </c>
      <c r="E116" s="99" t="s">
        <v>124</v>
      </c>
      <c r="F116" s="99"/>
      <c r="G116" s="99"/>
      <c r="H116" s="99"/>
      <c r="I116" s="99"/>
      <c r="J116" s="99"/>
      <c r="K116" s="99"/>
      <c r="L116" s="99"/>
      <c r="M116" s="99"/>
      <c r="N116" s="101"/>
      <c r="O116" s="27"/>
      <c r="P116" s="27"/>
      <c r="Q116" s="27"/>
      <c r="R116" s="27"/>
      <c r="S116" s="27"/>
      <c r="T116" s="27"/>
      <c r="U116" s="27"/>
      <c r="V116" s="27"/>
      <c r="W116" s="27"/>
      <c r="X116" s="27"/>
      <c r="Y116" s="27"/>
      <c r="Z116" s="27"/>
      <c r="AA116" s="27"/>
      <c r="AB116" s="27"/>
    </row>
    <row r="117" spans="1:28">
      <c r="A117" s="27"/>
      <c r="B117" s="27"/>
      <c r="C117" s="102">
        <v>42440</v>
      </c>
      <c r="D117" s="103" t="s">
        <v>123</v>
      </c>
      <c r="E117" s="99" t="s">
        <v>125</v>
      </c>
      <c r="F117" s="99"/>
      <c r="G117" s="99"/>
      <c r="H117" s="99"/>
      <c r="I117" s="99"/>
      <c r="J117" s="99"/>
      <c r="K117" s="99"/>
      <c r="L117" s="99"/>
      <c r="M117" s="99"/>
      <c r="N117" s="101"/>
      <c r="O117" s="27"/>
      <c r="P117" s="27"/>
      <c r="Q117" s="27"/>
      <c r="R117" s="27"/>
      <c r="S117" s="27"/>
      <c r="T117" s="27"/>
      <c r="U117" s="27"/>
      <c r="V117" s="27"/>
      <c r="W117" s="27"/>
      <c r="X117" s="27"/>
      <c r="Y117" s="27"/>
      <c r="Z117" s="27"/>
      <c r="AA117" s="27"/>
      <c r="AB117" s="27"/>
    </row>
    <row r="118" spans="1:28">
      <c r="A118" s="27"/>
      <c r="B118" s="27"/>
      <c r="C118" s="102">
        <v>42440</v>
      </c>
      <c r="D118" s="103" t="s">
        <v>123</v>
      </c>
      <c r="E118" s="99" t="s">
        <v>126</v>
      </c>
      <c r="F118" s="99"/>
      <c r="G118" s="99"/>
      <c r="H118" s="99"/>
      <c r="I118" s="99"/>
      <c r="J118" s="99"/>
      <c r="K118" s="99"/>
      <c r="L118" s="99"/>
      <c r="M118" s="99"/>
      <c r="N118" s="101"/>
      <c r="O118" s="27"/>
      <c r="P118" s="27"/>
      <c r="Q118" s="27"/>
      <c r="R118" s="27"/>
      <c r="S118" s="27"/>
      <c r="T118" s="27"/>
      <c r="U118" s="27"/>
      <c r="V118" s="27"/>
      <c r="W118" s="27"/>
      <c r="X118" s="27"/>
      <c r="Y118" s="27"/>
      <c r="Z118" s="27"/>
      <c r="AA118" s="27"/>
      <c r="AB118" s="27"/>
    </row>
    <row r="119" spans="1:28" ht="17" thickBot="1">
      <c r="A119" s="27"/>
      <c r="B119" s="27"/>
      <c r="C119" s="104"/>
      <c r="D119" s="105"/>
      <c r="E119" s="105"/>
      <c r="F119" s="105"/>
      <c r="G119" s="105"/>
      <c r="H119" s="105"/>
      <c r="I119" s="105"/>
      <c r="J119" s="105"/>
      <c r="K119" s="105"/>
      <c r="L119" s="105"/>
      <c r="M119" s="105"/>
      <c r="N119" s="106"/>
      <c r="O119" s="27"/>
      <c r="P119" s="27"/>
      <c r="Q119" s="27"/>
      <c r="R119" s="27"/>
      <c r="S119" s="27"/>
      <c r="T119" s="27"/>
      <c r="U119" s="27"/>
      <c r="V119" s="27"/>
      <c r="W119" s="27"/>
      <c r="X119" s="27"/>
      <c r="Y119" s="27"/>
      <c r="Z119" s="27"/>
      <c r="AA119" s="27"/>
      <c r="AB119" s="27"/>
    </row>
    <row r="122" spans="1:28">
      <c r="B122" s="113" t="s">
        <v>195</v>
      </c>
      <c r="C122" s="161">
        <f>C8</f>
        <v>10</v>
      </c>
      <c r="D122" s="161">
        <f t="shared" ref="D122:Z122" si="0">D8</f>
        <v>1</v>
      </c>
      <c r="E122" s="161">
        <f t="shared" si="0"/>
        <v>5</v>
      </c>
      <c r="F122" s="161">
        <f t="shared" si="0"/>
        <v>20</v>
      </c>
      <c r="G122" s="161">
        <f t="shared" si="0"/>
        <v>50</v>
      </c>
      <c r="H122" s="161">
        <f t="shared" si="0"/>
        <v>100</v>
      </c>
      <c r="I122" s="161">
        <f t="shared" si="0"/>
        <v>1</v>
      </c>
      <c r="J122" s="161">
        <f t="shared" si="0"/>
        <v>5</v>
      </c>
      <c r="K122" s="161">
        <f t="shared" si="0"/>
        <v>20</v>
      </c>
      <c r="L122" s="161">
        <f t="shared" si="0"/>
        <v>50</v>
      </c>
      <c r="M122" s="161">
        <f t="shared" si="0"/>
        <v>100</v>
      </c>
      <c r="N122" s="161">
        <f t="shared" si="0"/>
        <v>1</v>
      </c>
      <c r="O122" s="161">
        <f t="shared" si="0"/>
        <v>5</v>
      </c>
      <c r="P122" s="161">
        <f t="shared" si="0"/>
        <v>20</v>
      </c>
      <c r="Q122" s="161">
        <f t="shared" si="0"/>
        <v>50</v>
      </c>
      <c r="R122" s="161">
        <f t="shared" si="0"/>
        <v>100</v>
      </c>
      <c r="S122" s="161">
        <f t="shared" si="0"/>
        <v>2E-3</v>
      </c>
      <c r="T122" s="161">
        <f t="shared" si="0"/>
        <v>0</v>
      </c>
      <c r="U122" s="161">
        <f t="shared" si="0"/>
        <v>30</v>
      </c>
      <c r="V122" s="161">
        <f t="shared" si="0"/>
        <v>30</v>
      </c>
      <c r="W122" s="161">
        <f t="shared" si="0"/>
        <v>50</v>
      </c>
      <c r="X122" s="161">
        <f t="shared" si="0"/>
        <v>0.05</v>
      </c>
      <c r="Y122" s="161">
        <f t="shared" si="0"/>
        <v>0.1</v>
      </c>
      <c r="Z122" s="161">
        <f t="shared" si="0"/>
        <v>5</v>
      </c>
    </row>
    <row r="123" spans="1:28">
      <c r="B123" s="113" t="s">
        <v>194</v>
      </c>
      <c r="C123" s="114">
        <f>C100</f>
        <v>2700</v>
      </c>
      <c r="D123" s="114" t="str">
        <f t="shared" ref="D123:Z123" si="1">D100</f>
        <v xml:space="preserve"> NA </v>
      </c>
      <c r="E123" s="114">
        <f t="shared" si="1"/>
        <v>2700</v>
      </c>
      <c r="F123" s="114" t="str">
        <f t="shared" si="1"/>
        <v xml:space="preserve"> $2,700       46 KV  /  $13,100 138 KV </v>
      </c>
      <c r="G123" s="114">
        <f t="shared" si="1"/>
        <v>14200</v>
      </c>
      <c r="H123" s="114">
        <f t="shared" si="1"/>
        <v>15300</v>
      </c>
      <c r="I123" s="114" t="str">
        <f t="shared" si="1"/>
        <v xml:space="preserve"> NA </v>
      </c>
      <c r="J123" s="114">
        <f t="shared" si="1"/>
        <v>2700</v>
      </c>
      <c r="K123" s="114" t="str">
        <f t="shared" si="1"/>
        <v xml:space="preserve"> $2,700 46 KV   /  $13,100        138 KV </v>
      </c>
      <c r="L123" s="114">
        <f t="shared" si="1"/>
        <v>14200</v>
      </c>
      <c r="M123" s="114">
        <f t="shared" si="1"/>
        <v>15300</v>
      </c>
      <c r="N123" s="114" t="str">
        <f t="shared" si="1"/>
        <v xml:space="preserve"> NA </v>
      </c>
      <c r="O123" s="114">
        <f t="shared" si="1"/>
        <v>2700</v>
      </c>
      <c r="P123" s="114" t="str">
        <f t="shared" si="1"/>
        <v xml:space="preserve"> $2,700       46 KV    $13,100 138 KV </v>
      </c>
      <c r="Q123" s="114">
        <f t="shared" si="1"/>
        <v>14200</v>
      </c>
      <c r="R123" s="114">
        <f t="shared" si="1"/>
        <v>15300</v>
      </c>
      <c r="S123" s="114" t="str">
        <f t="shared" si="1"/>
        <v xml:space="preserve"> NA </v>
      </c>
      <c r="T123" s="114" t="str">
        <f t="shared" si="1"/>
        <v xml:space="preserve"> NA </v>
      </c>
      <c r="U123" s="114">
        <f t="shared" si="1"/>
        <v>13100</v>
      </c>
      <c r="V123" s="114">
        <f t="shared" si="1"/>
        <v>13100</v>
      </c>
      <c r="W123" s="114">
        <f t="shared" si="1"/>
        <v>14200</v>
      </c>
      <c r="X123" s="114" t="str">
        <f t="shared" si="1"/>
        <v xml:space="preserve"> NA </v>
      </c>
      <c r="Y123" s="114" t="str">
        <f t="shared" si="1"/>
        <v xml:space="preserve"> NA </v>
      </c>
      <c r="Z123" s="114">
        <f t="shared" si="1"/>
        <v>2700</v>
      </c>
    </row>
    <row r="124" spans="1:28">
      <c r="B124" s="113"/>
      <c r="C124" s="114"/>
      <c r="D124" s="26"/>
      <c r="E124" s="26"/>
      <c r="F124" s="26"/>
      <c r="G124" s="26"/>
      <c r="H124" s="26"/>
      <c r="I124" s="26"/>
      <c r="J124" s="114"/>
      <c r="K124" s="114"/>
      <c r="L124" s="114"/>
      <c r="M124" s="114"/>
      <c r="N124" s="114"/>
      <c r="O124" s="114"/>
      <c r="P124" s="114"/>
    </row>
    <row r="125" spans="1:28">
      <c r="B125" s="114"/>
      <c r="C125" s="116" t="str">
        <f>C1</f>
        <v>Flywheel</v>
      </c>
      <c r="D125" s="115">
        <f t="shared" ref="D125:Q125" si="2">D1</f>
        <v>0</v>
      </c>
      <c r="E125" s="115">
        <f t="shared" si="2"/>
        <v>0</v>
      </c>
      <c r="F125" s="115">
        <f t="shared" si="2"/>
        <v>0</v>
      </c>
      <c r="G125" s="115">
        <f t="shared" si="2"/>
        <v>0</v>
      </c>
      <c r="H125" s="116" t="str">
        <f t="shared" si="2"/>
        <v>Battery_Conting</v>
      </c>
      <c r="I125" s="115">
        <f t="shared" si="2"/>
        <v>0</v>
      </c>
      <c r="J125" s="115">
        <f t="shared" si="2"/>
        <v>0</v>
      </c>
      <c r="K125" s="115">
        <f t="shared" si="2"/>
        <v>0</v>
      </c>
      <c r="L125" s="115">
        <f t="shared" si="2"/>
        <v>0</v>
      </c>
      <c r="M125" s="116" t="str">
        <f t="shared" si="2"/>
        <v>Battery_Reg</v>
      </c>
      <c r="N125" s="115">
        <f t="shared" si="2"/>
        <v>0</v>
      </c>
      <c r="O125" s="115">
        <f t="shared" si="2"/>
        <v>0</v>
      </c>
      <c r="P125" s="115">
        <f t="shared" si="2"/>
        <v>0</v>
      </c>
      <c r="Q125" s="115">
        <f t="shared" si="2"/>
        <v>0</v>
      </c>
      <c r="R125" s="116" t="str">
        <f t="shared" ref="R125:Z125" si="3">R1</f>
        <v>Battery_4</v>
      </c>
      <c r="S125" s="115">
        <f t="shared" si="3"/>
        <v>0</v>
      </c>
      <c r="T125" s="115" t="str">
        <f t="shared" si="3"/>
        <v>Res_Battery_4</v>
      </c>
      <c r="U125" s="116" t="str">
        <f t="shared" si="3"/>
        <v>Battery_6</v>
      </c>
      <c r="V125" s="115">
        <f t="shared" si="3"/>
        <v>0</v>
      </c>
      <c r="W125" s="115">
        <f t="shared" si="3"/>
        <v>0</v>
      </c>
      <c r="X125" s="115">
        <f t="shared" si="3"/>
        <v>0</v>
      </c>
      <c r="Y125" s="115">
        <f t="shared" si="3"/>
        <v>0</v>
      </c>
      <c r="Z125" s="115">
        <f t="shared" si="3"/>
        <v>0</v>
      </c>
    </row>
    <row r="126" spans="1:28">
      <c r="B126" s="113" t="s">
        <v>129</v>
      </c>
      <c r="C126" s="113">
        <f t="shared" ref="C126:Z126" si="4">C123/C122</f>
        <v>270</v>
      </c>
      <c r="D126" s="26" t="e">
        <f t="shared" si="4"/>
        <v>#VALUE!</v>
      </c>
      <c r="E126" s="26">
        <f t="shared" si="4"/>
        <v>540</v>
      </c>
      <c r="F126" s="26" t="e">
        <f t="shared" si="4"/>
        <v>#VALUE!</v>
      </c>
      <c r="G126" s="26">
        <f t="shared" si="4"/>
        <v>284</v>
      </c>
      <c r="H126" s="113">
        <f t="shared" si="4"/>
        <v>153</v>
      </c>
      <c r="I126" s="26" t="e">
        <f t="shared" si="4"/>
        <v>#VALUE!</v>
      </c>
      <c r="J126" s="26">
        <f t="shared" si="4"/>
        <v>540</v>
      </c>
      <c r="K126" s="26" t="e">
        <f t="shared" si="4"/>
        <v>#VALUE!</v>
      </c>
      <c r="L126" s="26">
        <f t="shared" si="4"/>
        <v>284</v>
      </c>
      <c r="M126" s="113">
        <f t="shared" si="4"/>
        <v>153</v>
      </c>
      <c r="N126" s="26" t="e">
        <f t="shared" si="4"/>
        <v>#VALUE!</v>
      </c>
      <c r="O126" s="26">
        <f t="shared" si="4"/>
        <v>540</v>
      </c>
      <c r="P126" s="26" t="e">
        <f t="shared" si="4"/>
        <v>#VALUE!</v>
      </c>
      <c r="Q126" s="26">
        <f t="shared" si="4"/>
        <v>284</v>
      </c>
      <c r="R126" s="113">
        <f t="shared" si="4"/>
        <v>153</v>
      </c>
      <c r="S126" s="26" t="e">
        <f t="shared" si="4"/>
        <v>#VALUE!</v>
      </c>
      <c r="T126" s="26" t="e">
        <f t="shared" si="4"/>
        <v>#VALUE!</v>
      </c>
      <c r="U126" s="113">
        <f t="shared" si="4"/>
        <v>436.66666666666669</v>
      </c>
      <c r="V126" s="26">
        <f t="shared" si="4"/>
        <v>436.66666666666669</v>
      </c>
      <c r="W126" s="26">
        <f t="shared" si="4"/>
        <v>284</v>
      </c>
      <c r="X126" s="26" t="e">
        <f t="shared" si="4"/>
        <v>#VALUE!</v>
      </c>
      <c r="Y126" s="26" t="e">
        <f t="shared" si="4"/>
        <v>#VALUE!</v>
      </c>
      <c r="Z126" s="26">
        <f t="shared" si="4"/>
        <v>540</v>
      </c>
    </row>
    <row r="127" spans="1:28">
      <c r="B127" s="113" t="s">
        <v>197</v>
      </c>
      <c r="C127" s="113">
        <f t="shared" ref="C127:Z127" si="5">C109</f>
        <v>0</v>
      </c>
      <c r="D127" s="26">
        <f t="shared" si="5"/>
        <v>89.08</v>
      </c>
      <c r="E127" s="26">
        <f t="shared" si="5"/>
        <v>21.26</v>
      </c>
      <c r="F127" s="26">
        <f t="shared" si="5"/>
        <v>8.9499999999999993</v>
      </c>
      <c r="G127" s="26">
        <f t="shared" si="5"/>
        <v>6.37</v>
      </c>
      <c r="H127" s="113">
        <f t="shared" si="5"/>
        <v>5.42</v>
      </c>
      <c r="I127" s="26">
        <f t="shared" si="5"/>
        <v>91.41</v>
      </c>
      <c r="J127" s="26">
        <f t="shared" si="5"/>
        <v>23.58</v>
      </c>
      <c r="K127" s="26">
        <f t="shared" si="5"/>
        <v>11.27</v>
      </c>
      <c r="L127" s="26">
        <f t="shared" si="5"/>
        <v>8.6999999999999993</v>
      </c>
      <c r="M127" s="113">
        <f t="shared" si="5"/>
        <v>7.61</v>
      </c>
      <c r="N127" s="26">
        <f t="shared" si="5"/>
        <v>103.12</v>
      </c>
      <c r="O127" s="26">
        <f t="shared" si="5"/>
        <v>35.299999999999997</v>
      </c>
      <c r="P127" s="26">
        <f t="shared" si="5"/>
        <v>22.99</v>
      </c>
      <c r="Q127" s="26">
        <f t="shared" si="5"/>
        <v>20.41</v>
      </c>
      <c r="R127" s="113">
        <f t="shared" si="5"/>
        <v>19.47</v>
      </c>
      <c r="S127" s="26" t="str">
        <f t="shared" si="5"/>
        <v xml:space="preserve"> NA </v>
      </c>
      <c r="T127" s="26" t="str">
        <f t="shared" si="5"/>
        <v xml:space="preserve"> NA </v>
      </c>
      <c r="U127" s="113">
        <f t="shared" si="5"/>
        <v>27.49</v>
      </c>
      <c r="V127" s="26">
        <f t="shared" si="5"/>
        <v>30</v>
      </c>
      <c r="W127" s="26">
        <f t="shared" si="5"/>
        <v>30</v>
      </c>
      <c r="X127" s="26" t="str">
        <f t="shared" si="5"/>
        <v xml:space="preserve"> NA </v>
      </c>
      <c r="Y127" s="26" t="str">
        <f t="shared" si="5"/>
        <v xml:space="preserve"> NA </v>
      </c>
      <c r="Z127" s="26">
        <f t="shared" si="5"/>
        <v>28.81</v>
      </c>
    </row>
    <row r="128" spans="1:28">
      <c r="B128" s="113" t="s">
        <v>198</v>
      </c>
      <c r="C128" s="113">
        <v>0</v>
      </c>
      <c r="D128" s="26">
        <v>0</v>
      </c>
      <c r="E128" s="26">
        <v>0</v>
      </c>
      <c r="F128" s="26">
        <v>0</v>
      </c>
      <c r="G128" s="26">
        <v>0</v>
      </c>
      <c r="H128" s="113">
        <v>0</v>
      </c>
      <c r="I128" s="26">
        <v>0</v>
      </c>
      <c r="J128" s="26">
        <v>0</v>
      </c>
      <c r="K128" s="26">
        <v>0</v>
      </c>
      <c r="L128" s="26">
        <v>0</v>
      </c>
      <c r="M128" s="113">
        <v>0</v>
      </c>
      <c r="N128" s="26">
        <v>0</v>
      </c>
      <c r="O128" s="26">
        <v>0</v>
      </c>
      <c r="P128" s="26">
        <v>0</v>
      </c>
      <c r="Q128" s="26">
        <v>0</v>
      </c>
      <c r="R128" s="113">
        <v>0</v>
      </c>
      <c r="S128" s="26">
        <v>0</v>
      </c>
      <c r="T128" s="26">
        <v>0</v>
      </c>
      <c r="U128" s="113">
        <v>0</v>
      </c>
      <c r="V128" s="26">
        <v>0</v>
      </c>
      <c r="W128" s="26">
        <v>0</v>
      </c>
      <c r="X128" s="26">
        <v>0</v>
      </c>
      <c r="Y128" s="26">
        <v>0</v>
      </c>
      <c r="Z128" s="26">
        <v>0</v>
      </c>
    </row>
    <row r="129" spans="2:26">
      <c r="B129" s="113" t="s">
        <v>200</v>
      </c>
      <c r="C129" s="162">
        <f>IF(C14&lt;1, 100*C14, C14)</f>
        <v>15</v>
      </c>
      <c r="D129" s="25">
        <v>15</v>
      </c>
      <c r="E129" s="25">
        <v>15</v>
      </c>
      <c r="F129" s="25">
        <v>15</v>
      </c>
      <c r="G129" s="25">
        <v>15</v>
      </c>
      <c r="H129" s="25">
        <v>15</v>
      </c>
      <c r="I129" s="25">
        <v>15</v>
      </c>
      <c r="J129" s="25">
        <v>15</v>
      </c>
      <c r="K129" s="25">
        <v>15</v>
      </c>
      <c r="L129" s="25">
        <v>15</v>
      </c>
      <c r="M129" s="25">
        <v>15</v>
      </c>
      <c r="N129" s="25">
        <v>15</v>
      </c>
      <c r="O129" s="25">
        <v>15</v>
      </c>
      <c r="P129" s="25">
        <v>15</v>
      </c>
      <c r="Q129" s="25">
        <v>15</v>
      </c>
      <c r="R129" s="25">
        <v>15</v>
      </c>
      <c r="S129" s="25">
        <v>15</v>
      </c>
      <c r="T129" s="25">
        <v>15</v>
      </c>
      <c r="U129" s="25">
        <v>15</v>
      </c>
      <c r="V129" s="25">
        <v>15</v>
      </c>
      <c r="W129" s="25">
        <v>15</v>
      </c>
      <c r="X129" s="25">
        <v>15</v>
      </c>
      <c r="Y129" s="25">
        <v>15</v>
      </c>
      <c r="Z129" s="25">
        <v>15</v>
      </c>
    </row>
    <row r="130" spans="2:26">
      <c r="B130" s="113" t="s">
        <v>196</v>
      </c>
      <c r="C130" s="162">
        <f>IF(C10&lt;=1, 0, C10)</f>
        <v>0</v>
      </c>
      <c r="D130" s="162">
        <f t="shared" ref="D130:Z130" si="6">IF(D10&lt;=1, 0, D10)</f>
        <v>0</v>
      </c>
      <c r="E130" s="162">
        <f t="shared" si="6"/>
        <v>0</v>
      </c>
      <c r="F130" s="162">
        <f t="shared" si="6"/>
        <v>0</v>
      </c>
      <c r="G130" s="162">
        <f t="shared" si="6"/>
        <v>0</v>
      </c>
      <c r="H130" s="162">
        <f t="shared" si="6"/>
        <v>0</v>
      </c>
      <c r="I130" s="162">
        <f t="shared" si="6"/>
        <v>0</v>
      </c>
      <c r="J130" s="162">
        <f t="shared" si="6"/>
        <v>0</v>
      </c>
      <c r="K130" s="162">
        <f t="shared" si="6"/>
        <v>0</v>
      </c>
      <c r="L130" s="162">
        <f t="shared" si="6"/>
        <v>0</v>
      </c>
      <c r="M130" s="162">
        <f t="shared" si="6"/>
        <v>0</v>
      </c>
      <c r="N130" s="162">
        <f t="shared" si="6"/>
        <v>4</v>
      </c>
      <c r="O130" s="162">
        <f t="shared" si="6"/>
        <v>4</v>
      </c>
      <c r="P130" s="162">
        <f t="shared" si="6"/>
        <v>4</v>
      </c>
      <c r="Q130" s="162">
        <f t="shared" si="6"/>
        <v>4</v>
      </c>
      <c r="R130" s="162">
        <f t="shared" si="6"/>
        <v>4</v>
      </c>
      <c r="S130" s="162">
        <f t="shared" si="6"/>
        <v>4</v>
      </c>
      <c r="T130" s="162">
        <f t="shared" si="6"/>
        <v>0</v>
      </c>
      <c r="U130" s="162">
        <f t="shared" si="6"/>
        <v>6</v>
      </c>
      <c r="V130" s="162">
        <f t="shared" si="6"/>
        <v>6</v>
      </c>
      <c r="W130" s="162">
        <f t="shared" si="6"/>
        <v>6</v>
      </c>
      <c r="X130" s="162">
        <f t="shared" si="6"/>
        <v>2</v>
      </c>
      <c r="Y130" s="162">
        <f t="shared" si="6"/>
        <v>2</v>
      </c>
      <c r="Z130" s="162">
        <f t="shared" si="6"/>
        <v>2</v>
      </c>
    </row>
    <row r="131" spans="2:26">
      <c r="B131" s="113"/>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spans="2:26">
      <c r="C132" s="162"/>
      <c r="D132" s="25"/>
      <c r="E132" s="25"/>
      <c r="F132" s="25"/>
      <c r="G132" s="25"/>
      <c r="H132" s="162"/>
      <c r="I132" s="25"/>
      <c r="J132" s="25"/>
      <c r="K132" s="25"/>
      <c r="L132" s="25"/>
      <c r="M132" s="162"/>
      <c r="N132" s="25"/>
      <c r="O132" s="25"/>
      <c r="P132" s="25"/>
      <c r="Q132" s="25"/>
      <c r="R132" s="162"/>
      <c r="S132" s="25"/>
      <c r="T132" s="25"/>
      <c r="U132" s="162"/>
      <c r="V132" s="25"/>
      <c r="W132" s="25"/>
      <c r="X132" s="25"/>
      <c r="Y132" s="25"/>
      <c r="Z132" s="25"/>
    </row>
  </sheetData>
  <mergeCells count="37">
    <mergeCell ref="B2:Z2"/>
    <mergeCell ref="B3:Z3"/>
    <mergeCell ref="B4:Z4"/>
    <mergeCell ref="B5:Z5"/>
    <mergeCell ref="D7:H7"/>
    <mergeCell ref="I7:M7"/>
    <mergeCell ref="N7:R7"/>
    <mergeCell ref="S7:T7"/>
    <mergeCell ref="U7:W7"/>
    <mergeCell ref="X7:Y7"/>
    <mergeCell ref="S8:T8"/>
    <mergeCell ref="D9:R9"/>
    <mergeCell ref="S10:T10"/>
    <mergeCell ref="D11:H11"/>
    <mergeCell ref="I11:M11"/>
    <mergeCell ref="N11:R11"/>
    <mergeCell ref="S11:T11"/>
    <mergeCell ref="X13:Y13"/>
    <mergeCell ref="D12:H12"/>
    <mergeCell ref="I12:M12"/>
    <mergeCell ref="N12:R12"/>
    <mergeCell ref="S12:T12"/>
    <mergeCell ref="U12:W12"/>
    <mergeCell ref="X12:Y12"/>
    <mergeCell ref="D13:H13"/>
    <mergeCell ref="I13:M13"/>
    <mergeCell ref="N13:R13"/>
    <mergeCell ref="S13:T13"/>
    <mergeCell ref="U13:W13"/>
    <mergeCell ref="B82:Z82"/>
    <mergeCell ref="B98:Z98"/>
    <mergeCell ref="D14:H14"/>
    <mergeCell ref="I14:M14"/>
    <mergeCell ref="N14:R14"/>
    <mergeCell ref="S14:T14"/>
    <mergeCell ref="B16:Z16"/>
    <mergeCell ref="B49:Z49"/>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2"/>
  <sheetViews>
    <sheetView workbookViewId="0">
      <selection activeCell="E19" sqref="E19"/>
    </sheetView>
  </sheetViews>
  <sheetFormatPr baseColWidth="10" defaultRowHeight="16"/>
  <sheetData>
    <row r="1" spans="1:7">
      <c r="A1" t="s">
        <v>136</v>
      </c>
      <c r="B1" t="s">
        <v>133</v>
      </c>
      <c r="C1" t="s">
        <v>134</v>
      </c>
      <c r="D1" t="s">
        <v>135</v>
      </c>
      <c r="E1" t="s">
        <v>137</v>
      </c>
      <c r="F1" t="s">
        <v>138</v>
      </c>
    </row>
    <row r="2" spans="1:7">
      <c r="A2" t="s">
        <v>69</v>
      </c>
      <c r="B2">
        <v>2016</v>
      </c>
      <c r="C2" s="118">
        <v>8286</v>
      </c>
      <c r="D2" s="118">
        <v>-1076.9000000000001</v>
      </c>
      <c r="E2" s="118">
        <v>1363.7</v>
      </c>
      <c r="F2">
        <v>-198.7</v>
      </c>
      <c r="G2">
        <f>SUM(E2:F2)/SUM(C2:D2)</f>
        <v>0.16160130945610407</v>
      </c>
    </row>
    <row r="3" spans="1:7">
      <c r="A3" t="s">
        <v>69</v>
      </c>
      <c r="B3">
        <f t="shared" ref="B3:B31" si="0">B2+1</f>
        <v>2017</v>
      </c>
      <c r="C3" s="118">
        <v>8481.2999999999993</v>
      </c>
      <c r="D3" s="118">
        <v>-1149</v>
      </c>
      <c r="E3" s="118">
        <v>1397.7</v>
      </c>
      <c r="F3">
        <v>-215.7</v>
      </c>
      <c r="G3">
        <f t="shared" ref="G3:G31" si="1">SUM(E3:F3)/SUM(C3:D3)</f>
        <v>0.16120453336606524</v>
      </c>
    </row>
    <row r="4" spans="1:7">
      <c r="A4" t="s">
        <v>69</v>
      </c>
      <c r="B4">
        <f t="shared" si="0"/>
        <v>2018</v>
      </c>
      <c r="C4" s="118">
        <v>8691.4</v>
      </c>
      <c r="D4" s="118">
        <v>-1223.5999999999999</v>
      </c>
      <c r="E4" s="118">
        <v>1431.7</v>
      </c>
      <c r="F4">
        <v>-232.7</v>
      </c>
      <c r="G4">
        <f t="shared" si="1"/>
        <v>0.16055598703768179</v>
      </c>
    </row>
    <row r="5" spans="1:7">
      <c r="A5" t="s">
        <v>69</v>
      </c>
      <c r="B5">
        <f t="shared" si="0"/>
        <v>2019</v>
      </c>
      <c r="C5" s="118">
        <v>8816.7999999999993</v>
      </c>
      <c r="D5" s="118">
        <v>-1287.8</v>
      </c>
      <c r="E5" s="118">
        <v>1447.7</v>
      </c>
      <c r="F5">
        <v>-248.7</v>
      </c>
      <c r="G5">
        <f t="shared" si="1"/>
        <v>0.15925089653340418</v>
      </c>
    </row>
    <row r="6" spans="1:7">
      <c r="A6" t="s">
        <v>69</v>
      </c>
      <c r="B6">
        <f t="shared" si="0"/>
        <v>2020</v>
      </c>
      <c r="C6" s="118">
        <v>8885.6</v>
      </c>
      <c r="D6" s="118">
        <v>-1375.1</v>
      </c>
      <c r="E6" s="118">
        <v>1454.7</v>
      </c>
      <c r="F6">
        <v>-266.7</v>
      </c>
      <c r="G6">
        <f t="shared" si="1"/>
        <v>0.15817855002995806</v>
      </c>
    </row>
    <row r="7" spans="1:7">
      <c r="A7" t="s">
        <v>69</v>
      </c>
      <c r="B7">
        <f t="shared" si="0"/>
        <v>2021</v>
      </c>
      <c r="C7" s="118">
        <v>8933.4</v>
      </c>
      <c r="D7" s="118">
        <v>-1465.8</v>
      </c>
      <c r="E7" s="118">
        <v>1465.7</v>
      </c>
      <c r="F7">
        <v>-284.7</v>
      </c>
      <c r="G7">
        <f t="shared" si="1"/>
        <v>0.15814987412287751</v>
      </c>
    </row>
    <row r="8" spans="1:7">
      <c r="A8" t="s">
        <v>69</v>
      </c>
      <c r="B8">
        <f t="shared" si="0"/>
        <v>2022</v>
      </c>
      <c r="C8" s="118">
        <v>8952.7000000000007</v>
      </c>
      <c r="D8" s="118">
        <v>-1556.6</v>
      </c>
      <c r="E8" s="118">
        <v>1468.7</v>
      </c>
      <c r="F8">
        <v>-302.7</v>
      </c>
      <c r="G8">
        <f t="shared" si="1"/>
        <v>0.15765065372290801</v>
      </c>
    </row>
    <row r="9" spans="1:7">
      <c r="A9" t="s">
        <v>69</v>
      </c>
      <c r="B9">
        <f t="shared" si="0"/>
        <v>2023</v>
      </c>
      <c r="C9" s="118">
        <v>8987</v>
      </c>
      <c r="D9" s="118">
        <v>-1647.4</v>
      </c>
      <c r="E9" s="118">
        <v>1473.7</v>
      </c>
      <c r="F9">
        <v>-321.7</v>
      </c>
      <c r="G9">
        <f t="shared" si="1"/>
        <v>0.15695678238596109</v>
      </c>
    </row>
    <row r="10" spans="1:7">
      <c r="A10" t="s">
        <v>69</v>
      </c>
      <c r="B10">
        <f t="shared" si="0"/>
        <v>2024</v>
      </c>
      <c r="C10" s="118">
        <v>9053.7000000000007</v>
      </c>
      <c r="D10" s="118">
        <v>-1744.1</v>
      </c>
      <c r="E10" s="118">
        <v>1479.7</v>
      </c>
      <c r="F10">
        <v>-344.7</v>
      </c>
      <c r="G10">
        <f t="shared" si="1"/>
        <v>0.15527525445988835</v>
      </c>
    </row>
    <row r="11" spans="1:7">
      <c r="A11" t="s">
        <v>69</v>
      </c>
      <c r="B11">
        <f t="shared" si="0"/>
        <v>2025</v>
      </c>
      <c r="C11" s="118">
        <v>9087.4</v>
      </c>
      <c r="D11" s="118">
        <v>-1846</v>
      </c>
      <c r="E11" s="118">
        <v>1488.7</v>
      </c>
      <c r="F11">
        <v>-369.7</v>
      </c>
      <c r="G11">
        <f t="shared" si="1"/>
        <v>0.1545281299196288</v>
      </c>
    </row>
    <row r="12" spans="1:7">
      <c r="A12" t="s">
        <v>69</v>
      </c>
      <c r="B12">
        <f t="shared" si="0"/>
        <v>2026</v>
      </c>
      <c r="C12" s="118">
        <v>9154</v>
      </c>
      <c r="D12" s="118">
        <v>-1957</v>
      </c>
      <c r="E12" s="118">
        <v>1499.7</v>
      </c>
      <c r="F12">
        <v>-400.7</v>
      </c>
      <c r="G12">
        <f t="shared" si="1"/>
        <v>0.15270251493677922</v>
      </c>
    </row>
    <row r="13" spans="1:7">
      <c r="A13" t="s">
        <v>69</v>
      </c>
      <c r="B13">
        <f t="shared" si="0"/>
        <v>2027</v>
      </c>
      <c r="C13" s="118">
        <v>9229.7000000000007</v>
      </c>
      <c r="D13" s="118">
        <v>-2079.5</v>
      </c>
      <c r="E13" s="118">
        <v>1511.7</v>
      </c>
      <c r="F13">
        <v>-436.7</v>
      </c>
      <c r="G13">
        <f t="shared" si="1"/>
        <v>0.15034544488266061</v>
      </c>
    </row>
    <row r="14" spans="1:7">
      <c r="A14" t="s">
        <v>69</v>
      </c>
      <c r="B14">
        <f t="shared" si="0"/>
        <v>2028</v>
      </c>
      <c r="C14" s="118">
        <v>9329.1</v>
      </c>
      <c r="D14" s="118">
        <v>-2209.1</v>
      </c>
      <c r="E14" s="118">
        <v>1524.7</v>
      </c>
      <c r="F14">
        <v>-474.7</v>
      </c>
      <c r="G14">
        <f t="shared" si="1"/>
        <v>0.14747191011235955</v>
      </c>
    </row>
    <row r="15" spans="1:7">
      <c r="A15" t="s">
        <v>69</v>
      </c>
      <c r="B15">
        <f t="shared" si="0"/>
        <v>2029</v>
      </c>
      <c r="C15" s="118">
        <v>9376.6</v>
      </c>
      <c r="D15" s="118">
        <v>-2345.6</v>
      </c>
      <c r="E15" s="118">
        <v>1534.7</v>
      </c>
      <c r="F15">
        <v>-516.70000000000005</v>
      </c>
      <c r="G15">
        <f t="shared" si="1"/>
        <v>0.14478737021760774</v>
      </c>
    </row>
    <row r="16" spans="1:7">
      <c r="A16" t="s">
        <v>69</v>
      </c>
      <c r="B16">
        <f t="shared" si="0"/>
        <v>2030</v>
      </c>
      <c r="C16" s="118">
        <v>9459.9</v>
      </c>
      <c r="D16" s="118">
        <v>-2486</v>
      </c>
      <c r="E16" s="118">
        <v>1547.7</v>
      </c>
      <c r="F16">
        <v>-560.70000000000005</v>
      </c>
      <c r="G16">
        <f t="shared" si="1"/>
        <v>0.14152769612411994</v>
      </c>
    </row>
    <row r="17" spans="1:7">
      <c r="A17" t="s">
        <v>69</v>
      </c>
      <c r="B17">
        <f t="shared" si="0"/>
        <v>2031</v>
      </c>
      <c r="C17" s="118">
        <v>9513.1</v>
      </c>
      <c r="D17" s="118">
        <v>-2552.8000000000002</v>
      </c>
      <c r="E17" s="118">
        <v>1555.7</v>
      </c>
      <c r="F17">
        <v>-568.70000000000005</v>
      </c>
      <c r="G17">
        <f t="shared" si="1"/>
        <v>0.14180423257618205</v>
      </c>
    </row>
    <row r="18" spans="1:7">
      <c r="A18" t="s">
        <v>69</v>
      </c>
      <c r="B18">
        <f t="shared" si="0"/>
        <v>2032</v>
      </c>
      <c r="C18" s="118">
        <v>9581.2999999999993</v>
      </c>
      <c r="D18" s="118">
        <v>-2561.4</v>
      </c>
      <c r="E18" s="118">
        <v>1563.7</v>
      </c>
      <c r="F18">
        <v>-570.70000000000005</v>
      </c>
      <c r="G18">
        <f t="shared" si="1"/>
        <v>0.14145500648157383</v>
      </c>
    </row>
    <row r="19" spans="1:7">
      <c r="A19" t="s">
        <v>69</v>
      </c>
      <c r="B19">
        <f t="shared" si="0"/>
        <v>2033</v>
      </c>
      <c r="C19" s="118">
        <v>9604.9</v>
      </c>
      <c r="D19" s="118">
        <v>-2567.8000000000002</v>
      </c>
      <c r="E19" s="118">
        <v>1570.7</v>
      </c>
      <c r="F19">
        <v>-571.70000000000005</v>
      </c>
      <c r="G19">
        <f t="shared" si="1"/>
        <v>0.14196188770942578</v>
      </c>
    </row>
    <row r="20" spans="1:7">
      <c r="A20" t="s">
        <v>69</v>
      </c>
      <c r="B20">
        <f t="shared" si="0"/>
        <v>2034</v>
      </c>
      <c r="C20" s="118">
        <v>9651.7000000000007</v>
      </c>
      <c r="D20" s="118">
        <v>-2573.6</v>
      </c>
      <c r="E20" s="118">
        <v>1578.7</v>
      </c>
      <c r="F20">
        <v>-573.70000000000005</v>
      </c>
      <c r="G20">
        <f t="shared" si="1"/>
        <v>0.14198725646713101</v>
      </c>
    </row>
    <row r="21" spans="1:7">
      <c r="A21" t="s">
        <v>69</v>
      </c>
      <c r="B21">
        <f t="shared" si="0"/>
        <v>2035</v>
      </c>
      <c r="C21" s="118">
        <v>9703.5</v>
      </c>
      <c r="D21" s="118">
        <v>-2584.1</v>
      </c>
      <c r="E21" s="118">
        <v>1586.7</v>
      </c>
      <c r="F21">
        <v>-576.70000000000005</v>
      </c>
      <c r="G21">
        <f t="shared" si="1"/>
        <v>0.14186588757479562</v>
      </c>
    </row>
    <row r="22" spans="1:7">
      <c r="A22" t="s">
        <v>69</v>
      </c>
      <c r="B22">
        <f t="shared" si="0"/>
        <v>2036</v>
      </c>
      <c r="C22" s="118">
        <v>9785.2999999999993</v>
      </c>
      <c r="D22" s="118">
        <v>-2600.8000000000002</v>
      </c>
      <c r="E22" s="118">
        <v>1595.7</v>
      </c>
      <c r="F22">
        <v>-581.70000000000005</v>
      </c>
      <c r="G22">
        <f t="shared" si="1"/>
        <v>0.14113717029716752</v>
      </c>
    </row>
    <row r="23" spans="1:7">
      <c r="A23" t="s">
        <v>69</v>
      </c>
      <c r="B23">
        <f t="shared" si="0"/>
        <v>2037</v>
      </c>
      <c r="C23" s="118">
        <v>9823.4</v>
      </c>
      <c r="D23" s="118">
        <v>-2615.4</v>
      </c>
      <c r="E23" s="118">
        <v>1605.7</v>
      </c>
      <c r="F23">
        <v>-583.70000000000005</v>
      </c>
      <c r="G23">
        <f t="shared" si="1"/>
        <v>0.14178690344062153</v>
      </c>
    </row>
    <row r="24" spans="1:7">
      <c r="A24" t="s">
        <v>69</v>
      </c>
      <c r="B24">
        <f t="shared" si="0"/>
        <v>2038</v>
      </c>
      <c r="C24" s="118">
        <v>9885.7999999999993</v>
      </c>
      <c r="D24" s="118">
        <v>-2628.1</v>
      </c>
      <c r="E24" s="118">
        <v>1615.7</v>
      </c>
      <c r="F24">
        <v>-587.70000000000005</v>
      </c>
      <c r="G24">
        <f t="shared" si="1"/>
        <v>0.14164266916516255</v>
      </c>
    </row>
    <row r="25" spans="1:7">
      <c r="A25" t="s">
        <v>69</v>
      </c>
      <c r="B25">
        <f t="shared" si="0"/>
        <v>2039</v>
      </c>
      <c r="C25" s="118">
        <v>9947.4</v>
      </c>
      <c r="D25" s="118">
        <v>-2644.4</v>
      </c>
      <c r="E25" s="118">
        <v>1625.7</v>
      </c>
      <c r="F25">
        <v>-591.70000000000005</v>
      </c>
      <c r="G25">
        <f t="shared" si="1"/>
        <v>0.14158564973298646</v>
      </c>
    </row>
    <row r="26" spans="1:7">
      <c r="A26" t="s">
        <v>69</v>
      </c>
      <c r="B26">
        <f t="shared" si="0"/>
        <v>2040</v>
      </c>
      <c r="C26" s="118">
        <v>10031.6</v>
      </c>
      <c r="D26" s="118">
        <v>-2664.9</v>
      </c>
      <c r="E26" s="118">
        <v>1634.7</v>
      </c>
      <c r="F26">
        <v>-596.70000000000005</v>
      </c>
      <c r="G26">
        <f t="shared" si="1"/>
        <v>0.14090433979936742</v>
      </c>
    </row>
    <row r="27" spans="1:7">
      <c r="A27" t="s">
        <v>69</v>
      </c>
      <c r="B27">
        <f t="shared" si="0"/>
        <v>2041</v>
      </c>
      <c r="C27" s="118">
        <v>10065.799999999999</v>
      </c>
      <c r="D27" s="118">
        <v>-2680.1</v>
      </c>
      <c r="E27" s="118">
        <v>1643.7</v>
      </c>
      <c r="F27">
        <v>-599.70000000000005</v>
      </c>
      <c r="G27">
        <f t="shared" si="1"/>
        <v>0.14135423859620622</v>
      </c>
    </row>
    <row r="28" spans="1:7">
      <c r="A28" t="s">
        <v>69</v>
      </c>
      <c r="B28">
        <f t="shared" si="0"/>
        <v>2042</v>
      </c>
      <c r="C28" s="118">
        <v>10122.299999999999</v>
      </c>
      <c r="D28" s="118">
        <v>-2691.8</v>
      </c>
      <c r="E28" s="118">
        <v>1651.7</v>
      </c>
      <c r="F28">
        <v>-602.70000000000005</v>
      </c>
      <c r="G28">
        <f t="shared" si="1"/>
        <v>0.14117488728887695</v>
      </c>
    </row>
    <row r="29" spans="1:7">
      <c r="A29" t="s">
        <v>69</v>
      </c>
      <c r="B29">
        <f t="shared" si="0"/>
        <v>2043</v>
      </c>
      <c r="C29" s="118">
        <v>10178</v>
      </c>
      <c r="D29" s="118">
        <v>-2707.1</v>
      </c>
      <c r="E29" s="118">
        <v>1660.7</v>
      </c>
      <c r="F29">
        <v>-606.70000000000005</v>
      </c>
      <c r="G29">
        <f t="shared" si="1"/>
        <v>0.14108072655235648</v>
      </c>
    </row>
    <row r="30" spans="1:7">
      <c r="A30" t="s">
        <v>69</v>
      </c>
      <c r="B30">
        <f t="shared" si="0"/>
        <v>2044</v>
      </c>
      <c r="C30" s="118">
        <v>10256.700000000001</v>
      </c>
      <c r="D30" s="118">
        <v>-2726.4</v>
      </c>
      <c r="E30" s="118">
        <v>1670.7</v>
      </c>
      <c r="F30">
        <v>-611.70000000000005</v>
      </c>
      <c r="G30">
        <f t="shared" si="1"/>
        <v>0.14063184733675946</v>
      </c>
    </row>
    <row r="31" spans="1:7">
      <c r="A31" t="s">
        <v>69</v>
      </c>
      <c r="B31">
        <f t="shared" si="0"/>
        <v>2045</v>
      </c>
      <c r="C31" s="118">
        <v>10287.700000000001</v>
      </c>
      <c r="D31" s="118">
        <v>-2741.4</v>
      </c>
      <c r="E31" s="118">
        <v>1679.7</v>
      </c>
      <c r="F31">
        <v>-614.70000000000005</v>
      </c>
      <c r="G31">
        <f t="shared" si="1"/>
        <v>0.14112876509017663</v>
      </c>
    </row>
    <row r="32" spans="1:7">
      <c r="E32" s="118"/>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1"/>
  <sheetViews>
    <sheetView workbookViewId="0">
      <selection activeCell="B2" sqref="B2"/>
    </sheetView>
  </sheetViews>
  <sheetFormatPr baseColWidth="10" defaultRowHeight="16"/>
  <sheetData>
    <row r="1" spans="1:5">
      <c r="A1" t="s">
        <v>133</v>
      </c>
      <c r="B1" t="s">
        <v>141</v>
      </c>
      <c r="C1" t="s">
        <v>133</v>
      </c>
      <c r="D1" t="s">
        <v>140</v>
      </c>
      <c r="E1" t="s">
        <v>142</v>
      </c>
    </row>
    <row r="2" spans="1:5">
      <c r="A2">
        <v>2016</v>
      </c>
      <c r="B2">
        <v>443.99346826654698</v>
      </c>
      <c r="C2">
        <f t="shared" ref="C2:C31" si="0">ROUND(A2, 0)</f>
        <v>2016</v>
      </c>
      <c r="D2">
        <f>B2</f>
        <v>443.99346826654698</v>
      </c>
      <c r="E2" t="str">
        <f t="shared" ref="E2:E30" si="1">"(" &amp; C2 &amp; ", 'DistPV', " &amp; D2 &amp; "),"</f>
        <v>(2016, 'DistPV', 443.993468266547),</v>
      </c>
    </row>
    <row r="3" spans="1:5">
      <c r="A3">
        <v>2017.0012124498501</v>
      </c>
      <c r="B3">
        <v>536.74522500428895</v>
      </c>
      <c r="C3">
        <f t="shared" si="0"/>
        <v>2017</v>
      </c>
      <c r="D3">
        <f t="shared" ref="D3:D31" si="2">B3-B2</f>
        <v>92.751756737741971</v>
      </c>
      <c r="E3" t="str">
        <f t="shared" si="1"/>
        <v>(2017, 'DistPV', 92.751756737742),</v>
      </c>
    </row>
    <row r="4" spans="1:5">
      <c r="A4">
        <v>2018.0341783823501</v>
      </c>
      <c r="B4">
        <v>564.02346103665695</v>
      </c>
      <c r="C4">
        <f t="shared" si="0"/>
        <v>2018</v>
      </c>
      <c r="D4">
        <f t="shared" si="2"/>
        <v>27.278236032368</v>
      </c>
      <c r="E4" t="str">
        <f t="shared" si="1"/>
        <v>(2018, 'DistPV', 27.278236032368),</v>
      </c>
    </row>
    <row r="5" spans="1:5">
      <c r="A5">
        <v>2019.01951409088</v>
      </c>
      <c r="B5">
        <v>590.21159060154196</v>
      </c>
      <c r="C5">
        <f t="shared" si="0"/>
        <v>2019</v>
      </c>
      <c r="D5">
        <f t="shared" si="2"/>
        <v>26.188129564885003</v>
      </c>
      <c r="E5" t="str">
        <f t="shared" si="1"/>
        <v>(2019, 'DistPV', 26.188129564885),</v>
      </c>
    </row>
    <row r="6" spans="1:5">
      <c r="A6">
        <v>2019.9889264987301</v>
      </c>
      <c r="B6">
        <v>612.03609750333305</v>
      </c>
      <c r="C6">
        <f t="shared" si="0"/>
        <v>2020</v>
      </c>
      <c r="D6">
        <f t="shared" si="2"/>
        <v>21.824506901791096</v>
      </c>
      <c r="E6" t="str">
        <f t="shared" si="1"/>
        <v>(2020, 'DistPV', 21.8245069017911),</v>
      </c>
    </row>
    <row r="7" spans="1:5">
      <c r="A7">
        <v>2021.0060622492599</v>
      </c>
      <c r="B7">
        <v>627.31037522074303</v>
      </c>
      <c r="C7">
        <f t="shared" si="0"/>
        <v>2021</v>
      </c>
      <c r="D7">
        <f t="shared" si="2"/>
        <v>15.274277717409973</v>
      </c>
      <c r="E7" t="str">
        <f t="shared" si="1"/>
        <v>(2021, 'DistPV', 15.27427771741),</v>
      </c>
    </row>
    <row r="8" spans="1:5">
      <c r="A8">
        <v>2022.02315144044</v>
      </c>
      <c r="B8">
        <v>639.31433353570196</v>
      </c>
      <c r="C8">
        <f t="shared" si="0"/>
        <v>2022</v>
      </c>
      <c r="D8">
        <f t="shared" si="2"/>
        <v>12.003958314958936</v>
      </c>
      <c r="E8" t="str">
        <f t="shared" si="1"/>
        <v>(2022, 'DistPV', 12.0039583149589),</v>
      </c>
    </row>
    <row r="9" spans="1:5">
      <c r="A9">
        <v>2023.0084871489601</v>
      </c>
      <c r="B9">
        <v>650.22498859001701</v>
      </c>
      <c r="C9">
        <f t="shared" si="0"/>
        <v>2023</v>
      </c>
      <c r="D9">
        <f t="shared" si="2"/>
        <v>10.910655054315043</v>
      </c>
      <c r="E9" t="str">
        <f t="shared" si="1"/>
        <v>(2023, 'DistPV', 10.910655054315),</v>
      </c>
    </row>
    <row r="10" spans="1:5">
      <c r="A10">
        <v>2024.0096995988199</v>
      </c>
      <c r="B10">
        <v>661.13884043749204</v>
      </c>
      <c r="C10">
        <f t="shared" si="0"/>
        <v>2024</v>
      </c>
      <c r="D10">
        <f t="shared" si="2"/>
        <v>10.91385184747503</v>
      </c>
      <c r="E10" t="str">
        <f t="shared" si="1"/>
        <v>(2024, 'DistPV', 10.913851847475),</v>
      </c>
    </row>
    <row r="11" spans="1:5">
      <c r="A11">
        <v>2024.99503530735</v>
      </c>
      <c r="B11">
        <v>672.04949549180799</v>
      </c>
      <c r="C11">
        <f t="shared" si="0"/>
        <v>2025</v>
      </c>
      <c r="D11">
        <f t="shared" si="2"/>
        <v>10.910655054315953</v>
      </c>
      <c r="E11" t="str">
        <f t="shared" si="1"/>
        <v>(2025, 'DistPV', 10.910655054316),</v>
      </c>
    </row>
    <row r="12" spans="1:5">
      <c r="A12">
        <v>2025.9962477572001</v>
      </c>
      <c r="B12">
        <v>681.87004407864003</v>
      </c>
      <c r="C12">
        <f t="shared" si="0"/>
        <v>2026</v>
      </c>
      <c r="D12">
        <f t="shared" si="2"/>
        <v>9.8205485868320466</v>
      </c>
      <c r="E12" t="str">
        <f t="shared" si="1"/>
        <v>(2026, 'DistPV', 9.82054858683205),</v>
      </c>
    </row>
    <row r="13" spans="1:5">
      <c r="A13">
        <v>2027.0133369483699</v>
      </c>
      <c r="B13">
        <v>692.78069913295599</v>
      </c>
      <c r="C13">
        <f t="shared" si="0"/>
        <v>2027</v>
      </c>
      <c r="D13">
        <f t="shared" si="2"/>
        <v>10.910655054315953</v>
      </c>
      <c r="E13" t="str">
        <f t="shared" si="1"/>
        <v>(2027, 'DistPV', 10.910655054316),</v>
      </c>
    </row>
    <row r="14" spans="1:5">
      <c r="A14">
        <v>2028.01454939823</v>
      </c>
      <c r="B14">
        <v>703.69135418727103</v>
      </c>
      <c r="C14">
        <f t="shared" si="0"/>
        <v>2028</v>
      </c>
      <c r="D14">
        <f t="shared" si="2"/>
        <v>10.910655054315043</v>
      </c>
      <c r="E14" t="str">
        <f t="shared" si="1"/>
        <v>(2028, 'DistPV', 10.910655054315),</v>
      </c>
    </row>
    <row r="15" spans="1:5">
      <c r="A15">
        <v>2028.9998851067501</v>
      </c>
      <c r="B15">
        <v>717.87872223035697</v>
      </c>
      <c r="C15">
        <f t="shared" si="0"/>
        <v>2029</v>
      </c>
      <c r="D15">
        <f t="shared" si="2"/>
        <v>14.187368043085939</v>
      </c>
      <c r="E15" t="str">
        <f t="shared" si="1"/>
        <v>(2029, 'DistPV', 14.1873680430859),</v>
      </c>
    </row>
    <row r="16" spans="1:5">
      <c r="A16">
        <v>2030.0169742979299</v>
      </c>
      <c r="B16">
        <v>727.69927081718902</v>
      </c>
      <c r="C16">
        <f t="shared" si="0"/>
        <v>2030</v>
      </c>
      <c r="D16">
        <f t="shared" si="2"/>
        <v>9.8205485868320466</v>
      </c>
      <c r="E16" t="str">
        <f t="shared" si="1"/>
        <v>(2030, 'DistPV', 9.82054858683205),</v>
      </c>
    </row>
    <row r="17" spans="1:5">
      <c r="A17">
        <v>2031.0182798665001</v>
      </c>
      <c r="B17">
        <v>738.61312266466405</v>
      </c>
      <c r="C17">
        <f t="shared" si="0"/>
        <v>2031</v>
      </c>
      <c r="D17">
        <f t="shared" si="2"/>
        <v>10.91385184747503</v>
      </c>
      <c r="E17" t="str">
        <f t="shared" si="1"/>
        <v>(2031, 'DistPV', 10.913851847475),</v>
      </c>
    </row>
    <row r="18" spans="1:5">
      <c r="A18">
        <v>2032.0035690156701</v>
      </c>
      <c r="B18">
        <v>748.43367125149598</v>
      </c>
      <c r="C18">
        <f t="shared" si="0"/>
        <v>2032</v>
      </c>
      <c r="D18">
        <f t="shared" si="2"/>
        <v>9.8205485868319329</v>
      </c>
      <c r="E18" t="str">
        <f t="shared" si="1"/>
        <v>(2032, 'DistPV', 9.82054858683193),</v>
      </c>
    </row>
    <row r="19" spans="1:5">
      <c r="A19">
        <v>2032.9888581648399</v>
      </c>
      <c r="B19">
        <v>762.61784250142205</v>
      </c>
      <c r="C19">
        <f t="shared" si="0"/>
        <v>2033</v>
      </c>
      <c r="D19">
        <f t="shared" si="2"/>
        <v>14.184171249926067</v>
      </c>
      <c r="E19" t="str">
        <f t="shared" si="1"/>
        <v>(2033, 'DistPV', 14.1841712499261),</v>
      </c>
    </row>
    <row r="20" spans="1:5">
      <c r="A20">
        <v>2034.00599391537</v>
      </c>
      <c r="B20">
        <v>770.25817815328696</v>
      </c>
      <c r="C20">
        <f t="shared" si="0"/>
        <v>2034</v>
      </c>
      <c r="D20">
        <f t="shared" si="2"/>
        <v>7.6403356518649161</v>
      </c>
      <c r="E20" t="str">
        <f t="shared" si="1"/>
        <v>(2034, 'DistPV', 7.64033565186492),</v>
      </c>
    </row>
    <row r="21" spans="1:5">
      <c r="A21">
        <v>2034.9754528825799</v>
      </c>
      <c r="B21">
        <v>783.35224293572901</v>
      </c>
      <c r="C21">
        <f t="shared" si="0"/>
        <v>2035</v>
      </c>
      <c r="D21">
        <f t="shared" si="2"/>
        <v>13.094064782442047</v>
      </c>
      <c r="E21" t="str">
        <f t="shared" si="1"/>
        <v>(2035, 'DistPV', 13.094064782442),</v>
      </c>
    </row>
    <row r="22" spans="1:5">
      <c r="A22">
        <v>2036.0084188150799</v>
      </c>
      <c r="B22">
        <v>793.17279152256106</v>
      </c>
      <c r="C22">
        <f t="shared" si="0"/>
        <v>2036</v>
      </c>
      <c r="D22">
        <f t="shared" si="2"/>
        <v>9.8205485868320466</v>
      </c>
      <c r="E22" t="str">
        <f t="shared" si="1"/>
        <v>(2036, 'DistPV', 9.82054858683205),</v>
      </c>
    </row>
    <row r="23" spans="1:5">
      <c r="A23">
        <v>2037.0095381462099</v>
      </c>
      <c r="B23">
        <v>804.09303695635595</v>
      </c>
      <c r="C23">
        <f t="shared" si="0"/>
        <v>2037</v>
      </c>
      <c r="D23">
        <f t="shared" si="2"/>
        <v>10.920245433794889</v>
      </c>
      <c r="E23" t="str">
        <f t="shared" si="1"/>
        <v>(2037, 'DistPV', 10.9202454337949),</v>
      </c>
    </row>
    <row r="24" spans="1:5">
      <c r="A24">
        <v>2037.9949204141001</v>
      </c>
      <c r="B24">
        <v>813.76293666553397</v>
      </c>
      <c r="C24">
        <f t="shared" si="0"/>
        <v>2038</v>
      </c>
      <c r="D24">
        <f t="shared" si="2"/>
        <v>9.6698997091780257</v>
      </c>
      <c r="E24" t="str">
        <f t="shared" si="1"/>
        <v>(2038, 'DistPV', 9.66989970917803),</v>
      </c>
    </row>
    <row r="25" spans="1:5">
      <c r="A25">
        <v>2039.0369450518299</v>
      </c>
      <c r="B25">
        <v>825.91434706498706</v>
      </c>
      <c r="C25">
        <f t="shared" si="0"/>
        <v>2039</v>
      </c>
      <c r="D25">
        <f t="shared" si="2"/>
        <v>12.151410399453084</v>
      </c>
      <c r="E25" t="str">
        <f t="shared" si="1"/>
        <v>(2039, 'DistPV', 12.1514103994531),</v>
      </c>
    </row>
    <row r="26" spans="1:5">
      <c r="A26">
        <v>2039.99737150344</v>
      </c>
      <c r="B26">
        <v>838.15406887547897</v>
      </c>
      <c r="C26">
        <f t="shared" si="0"/>
        <v>2040</v>
      </c>
      <c r="D26">
        <f t="shared" si="2"/>
        <v>12.239721810491915</v>
      </c>
      <c r="E26" t="str">
        <f t="shared" si="1"/>
        <v>(2040, 'DistPV', 12.2397218104919),</v>
      </c>
    </row>
    <row r="27" spans="1:5">
      <c r="A27">
        <v>2040.9985839533001</v>
      </c>
      <c r="B27">
        <v>849.92146449661504</v>
      </c>
      <c r="C27">
        <f t="shared" si="0"/>
        <v>2041</v>
      </c>
      <c r="D27">
        <f t="shared" si="2"/>
        <v>11.767395621136075</v>
      </c>
      <c r="E27" t="str">
        <f t="shared" si="1"/>
        <v>(2041, 'DistPV', 11.7673956211361),</v>
      </c>
    </row>
    <row r="28" spans="1:5">
      <c r="A28">
        <v>2042.0156265851101</v>
      </c>
      <c r="B28">
        <v>860.83211955092997</v>
      </c>
      <c r="C28">
        <f t="shared" si="0"/>
        <v>2042</v>
      </c>
      <c r="D28">
        <f t="shared" si="2"/>
        <v>10.91065505431493</v>
      </c>
      <c r="E28" t="str">
        <f t="shared" si="1"/>
        <v>(2042, 'DistPV', 10.9106550543149),</v>
      </c>
    </row>
    <row r="29" spans="1:5">
      <c r="A29">
        <v>2043.03276233565</v>
      </c>
      <c r="B29">
        <v>870.65266813776202</v>
      </c>
      <c r="C29">
        <f t="shared" si="0"/>
        <v>2043</v>
      </c>
      <c r="D29">
        <f t="shared" si="2"/>
        <v>9.8205485868320466</v>
      </c>
      <c r="E29" t="str">
        <f t="shared" si="1"/>
        <v>(2043, 'DistPV', 9.82054858683205),</v>
      </c>
    </row>
    <row r="30" spans="1:5">
      <c r="A30">
        <v>2044.0339747855</v>
      </c>
      <c r="B30">
        <v>885.93014264833198</v>
      </c>
      <c r="C30">
        <f t="shared" si="0"/>
        <v>2044</v>
      </c>
      <c r="D30">
        <f t="shared" si="2"/>
        <v>15.277474510569959</v>
      </c>
      <c r="E30" t="str">
        <f t="shared" si="1"/>
        <v>(2044, 'DistPV', 15.27747451057),</v>
      </c>
    </row>
    <row r="31" spans="1:5">
      <c r="A31">
        <v>2045</v>
      </c>
      <c r="B31">
        <v>896.22181862708601</v>
      </c>
      <c r="C31">
        <f t="shared" si="0"/>
        <v>2045</v>
      </c>
      <c r="D31">
        <f t="shared" si="2"/>
        <v>10.291675978754029</v>
      </c>
      <c r="E31" t="str">
        <f>"(" &amp; C31 &amp; ", 'DistPV', " &amp; D31 &amp; "),"</f>
        <v>(2045, 'DistPV', 10.291675978754),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U37"/>
  <sheetViews>
    <sheetView workbookViewId="0">
      <selection activeCell="B11" sqref="B11"/>
    </sheetView>
  </sheetViews>
  <sheetFormatPr baseColWidth="10" defaultRowHeight="16"/>
  <cols>
    <col min="8" max="8" width="26.83203125" customWidth="1"/>
    <col min="16" max="16" width="12.1640625" bestFit="1" customWidth="1"/>
    <col min="17" max="18" width="11" bestFit="1" customWidth="1"/>
  </cols>
  <sheetData>
    <row r="2" spans="1:21">
      <c r="A2" t="s">
        <v>0</v>
      </c>
      <c r="B2" s="129" t="s">
        <v>154</v>
      </c>
      <c r="C2" t="s">
        <v>157</v>
      </c>
      <c r="E2" t="s">
        <v>182</v>
      </c>
      <c r="H2" s="130" t="s">
        <v>155</v>
      </c>
    </row>
    <row r="3" spans="1:21">
      <c r="A3" t="s">
        <v>11</v>
      </c>
      <c r="B3">
        <f>H4</f>
        <v>71.162000000000006</v>
      </c>
      <c r="C3">
        <f>H4*I4*0.001</f>
        <v>569.86529600000006</v>
      </c>
      <c r="E3" t="str">
        <f>IF(A3=A4, """", A3)</f>
        <v>"</v>
      </c>
      <c r="H3" s="129" t="s">
        <v>154</v>
      </c>
      <c r="I3" t="s">
        <v>156</v>
      </c>
    </row>
    <row r="4" spans="1:21">
      <c r="A4" t="s">
        <v>11</v>
      </c>
      <c r="B4">
        <f>H5</f>
        <v>87.948999999999998</v>
      </c>
      <c r="C4">
        <f t="shared" ref="C4:C7" si="0">H5*I5*0.001</f>
        <v>661.28853099999992</v>
      </c>
      <c r="E4" t="str">
        <f t="shared" ref="E4:E13" si="1">IF(A4=A5, """", A4)</f>
        <v>"</v>
      </c>
      <c r="H4">
        <v>71.162000000000006</v>
      </c>
      <c r="I4">
        <v>8008</v>
      </c>
    </row>
    <row r="5" spans="1:21">
      <c r="A5" t="s">
        <v>11</v>
      </c>
      <c r="B5">
        <f>H6</f>
        <v>113.97199999999999</v>
      </c>
      <c r="C5">
        <f t="shared" si="0"/>
        <v>812.16447199999993</v>
      </c>
      <c r="E5" t="str">
        <f t="shared" si="1"/>
        <v>"</v>
      </c>
      <c r="H5">
        <v>87.948999999999998</v>
      </c>
      <c r="I5">
        <v>7519</v>
      </c>
    </row>
    <row r="6" spans="1:21">
      <c r="A6" t="s">
        <v>11</v>
      </c>
      <c r="B6">
        <f>H7</f>
        <v>116.985</v>
      </c>
      <c r="C6">
        <f t="shared" si="0"/>
        <v>832.23129000000006</v>
      </c>
      <c r="E6" t="str">
        <f t="shared" si="1"/>
        <v>"</v>
      </c>
      <c r="H6">
        <v>113.97199999999999</v>
      </c>
      <c r="I6">
        <v>7126</v>
      </c>
    </row>
    <row r="7" spans="1:21">
      <c r="A7" t="s">
        <v>11</v>
      </c>
      <c r="B7">
        <f>H9</f>
        <v>150.58600000000001</v>
      </c>
      <c r="C7">
        <f t="shared" si="0"/>
        <v>1072.4613900000002</v>
      </c>
      <c r="E7" t="str">
        <f t="shared" si="1"/>
        <v>CC_152</v>
      </c>
      <c r="H7">
        <v>116.985</v>
      </c>
      <c r="I7">
        <v>7114</v>
      </c>
    </row>
    <row r="8" spans="1:21">
      <c r="A8" t="s">
        <v>16</v>
      </c>
      <c r="B8">
        <f>O20</f>
        <v>2.7333143999999998</v>
      </c>
      <c r="C8">
        <f>O21</f>
        <v>30.884983140685581</v>
      </c>
      <c r="E8" t="str">
        <f t="shared" si="1"/>
        <v>"</v>
      </c>
      <c r="H8">
        <v>143.858</v>
      </c>
      <c r="I8">
        <v>7455</v>
      </c>
    </row>
    <row r="9" spans="1:21">
      <c r="A9" t="s">
        <v>16</v>
      </c>
      <c r="B9">
        <f>I20</f>
        <v>9.1638600000000014</v>
      </c>
      <c r="C9">
        <f>I21</f>
        <v>79.487490300000019</v>
      </c>
      <c r="E9" t="str">
        <f t="shared" si="1"/>
        <v>IC_MCBH</v>
      </c>
      <c r="H9">
        <v>150.58600000000001</v>
      </c>
      <c r="I9">
        <v>7478</v>
      </c>
    </row>
    <row r="10" spans="1:21">
      <c r="A10" t="s">
        <v>14</v>
      </c>
      <c r="B10">
        <f>O20</f>
        <v>2.7333143999999998</v>
      </c>
      <c r="C10">
        <f>C8</f>
        <v>30.884983140685581</v>
      </c>
      <c r="E10" t="str">
        <f t="shared" si="1"/>
        <v>"</v>
      </c>
    </row>
    <row r="11" spans="1:21">
      <c r="A11" t="s">
        <v>14</v>
      </c>
      <c r="B11">
        <v>8.14</v>
      </c>
      <c r="C11">
        <f>TREND(I21:N21, I20:N20, B11)</f>
        <v>71.40745046165901</v>
      </c>
      <c r="E11" t="str">
        <f t="shared" si="1"/>
        <v>IC_Schofield</v>
      </c>
      <c r="H11" t="s">
        <v>170</v>
      </c>
    </row>
    <row r="12" spans="1:21">
      <c r="A12" t="s">
        <v>13</v>
      </c>
      <c r="B12">
        <f>O34</f>
        <v>5.0230080000000008</v>
      </c>
      <c r="C12">
        <f>O35</f>
        <v>53.664720719504444</v>
      </c>
      <c r="E12" t="str">
        <f t="shared" si="1"/>
        <v>"</v>
      </c>
      <c r="H12" s="135" t="s">
        <v>164</v>
      </c>
      <c r="I12" s="136">
        <v>100</v>
      </c>
      <c r="J12" s="136">
        <v>90</v>
      </c>
      <c r="K12" s="136">
        <v>80</v>
      </c>
      <c r="L12" s="136">
        <v>70</v>
      </c>
      <c r="M12" s="136">
        <v>60</v>
      </c>
      <c r="N12" s="136">
        <v>50</v>
      </c>
      <c r="O12" s="137"/>
      <c r="P12" s="132"/>
      <c r="Q12" s="132"/>
      <c r="R12" s="132"/>
      <c r="S12" s="132"/>
      <c r="T12" s="132"/>
      <c r="U12" s="132"/>
    </row>
    <row r="13" spans="1:21">
      <c r="A13" t="s">
        <v>13</v>
      </c>
      <c r="B13">
        <f>I34</f>
        <v>16.786391999999999</v>
      </c>
      <c r="C13">
        <f>I35</f>
        <v>143.12673410000002</v>
      </c>
      <c r="E13" t="str">
        <f t="shared" si="1"/>
        <v>IC_Barge</v>
      </c>
      <c r="H13" s="138" t="s">
        <v>165</v>
      </c>
      <c r="I13" s="139">
        <v>9370</v>
      </c>
      <c r="J13" s="139">
        <v>8432</v>
      </c>
      <c r="K13" s="139">
        <v>7492</v>
      </c>
      <c r="L13" s="139">
        <v>6550</v>
      </c>
      <c r="M13" s="139">
        <v>5605</v>
      </c>
      <c r="N13" s="139">
        <v>4658</v>
      </c>
      <c r="O13" s="134" t="s">
        <v>159</v>
      </c>
      <c r="P13" s="132"/>
      <c r="Q13" s="132"/>
      <c r="R13" s="132"/>
      <c r="S13" s="132"/>
      <c r="T13" s="132"/>
      <c r="U13" s="132"/>
    </row>
    <row r="14" spans="1:21">
      <c r="H14" s="140" t="s">
        <v>158</v>
      </c>
      <c r="I14" s="141">
        <f>I13*0.978</f>
        <v>9163.86</v>
      </c>
      <c r="J14" s="141">
        <f t="shared" ref="J14:N14" si="2">J13*0.978</f>
        <v>8246.4959999999992</v>
      </c>
      <c r="K14" s="141">
        <f t="shared" si="2"/>
        <v>7327.1759999999995</v>
      </c>
      <c r="L14" s="141">
        <f t="shared" si="2"/>
        <v>6405.9</v>
      </c>
      <c r="M14" s="141">
        <f t="shared" si="2"/>
        <v>5481.69</v>
      </c>
      <c r="N14" s="141">
        <f t="shared" si="2"/>
        <v>4555.5240000000003</v>
      </c>
      <c r="O14" s="142" t="s">
        <v>159</v>
      </c>
      <c r="P14" s="132"/>
      <c r="Q14" s="132"/>
      <c r="R14" s="132"/>
      <c r="S14" s="132"/>
      <c r="T14" s="132"/>
      <c r="U14" s="132"/>
    </row>
    <row r="15" spans="1:21">
      <c r="H15" s="143" t="s">
        <v>166</v>
      </c>
      <c r="I15" s="144">
        <v>7555</v>
      </c>
      <c r="J15" s="144">
        <v>7659</v>
      </c>
      <c r="K15" s="144">
        <v>7920</v>
      </c>
      <c r="L15" s="144">
        <v>8289</v>
      </c>
      <c r="M15" s="144">
        <v>8611</v>
      </c>
      <c r="N15" s="144">
        <v>8969</v>
      </c>
      <c r="O15" s="134" t="s">
        <v>161</v>
      </c>
      <c r="P15" s="145" t="s">
        <v>162</v>
      </c>
      <c r="Q15" s="132"/>
      <c r="R15" s="132"/>
      <c r="S15" s="132"/>
      <c r="T15" s="132"/>
      <c r="U15" s="132"/>
    </row>
    <row r="16" spans="1:21">
      <c r="H16" s="135" t="s">
        <v>160</v>
      </c>
      <c r="I16" s="146">
        <f>I15*1.11*I13/I14</f>
        <v>8574.693251533743</v>
      </c>
      <c r="J16" s="146">
        <f>J15*1.11*J13/J14</f>
        <v>8692.7300613496955</v>
      </c>
      <c r="K16" s="146">
        <f t="shared" ref="K16:N16" si="3">K15*1.11*K13/K14</f>
        <v>8988.9570552147252</v>
      </c>
      <c r="L16" s="146">
        <f t="shared" si="3"/>
        <v>9407.7607361963201</v>
      </c>
      <c r="M16" s="146">
        <f t="shared" si="3"/>
        <v>9773.2208588957074</v>
      </c>
      <c r="N16" s="146">
        <f t="shared" si="3"/>
        <v>10179.539877300613</v>
      </c>
      <c r="O16" s="147" t="s">
        <v>161</v>
      </c>
      <c r="P16" s="148" t="s">
        <v>162</v>
      </c>
      <c r="Q16" s="132"/>
      <c r="R16" s="132"/>
      <c r="S16" s="132"/>
      <c r="T16" s="132"/>
      <c r="U16" s="132"/>
    </row>
    <row r="17" spans="8:21">
      <c r="H17" s="143" t="s">
        <v>166</v>
      </c>
      <c r="I17" s="139">
        <v>8019</v>
      </c>
      <c r="J17" s="139">
        <v>7909</v>
      </c>
      <c r="K17" s="139">
        <v>8017</v>
      </c>
      <c r="L17" s="139">
        <v>8238</v>
      </c>
      <c r="M17" s="139">
        <v>8328</v>
      </c>
      <c r="N17" s="139">
        <v>8434</v>
      </c>
      <c r="O17" s="134" t="s">
        <v>161</v>
      </c>
      <c r="P17" s="145" t="s">
        <v>163</v>
      </c>
      <c r="Q17" s="133"/>
      <c r="R17" s="133"/>
      <c r="S17" s="133"/>
      <c r="T17" s="132"/>
      <c r="U17" s="132"/>
    </row>
    <row r="18" spans="8:21">
      <c r="H18" s="135" t="s">
        <v>160</v>
      </c>
      <c r="I18" s="149">
        <f>I17*1.07*I13/I14</f>
        <v>8773.3435582822076</v>
      </c>
      <c r="J18" s="149">
        <f t="shared" ref="J18:N18" si="4">J17*1.07*J13/J14</f>
        <v>8652.9959100204524</v>
      </c>
      <c r="K18" s="149">
        <f t="shared" si="4"/>
        <v>8771.155419222905</v>
      </c>
      <c r="L18" s="149">
        <f t="shared" si="4"/>
        <v>9012.944785276075</v>
      </c>
      <c r="M18" s="149">
        <f t="shared" si="4"/>
        <v>9111.4110429447865</v>
      </c>
      <c r="N18" s="149">
        <f t="shared" si="4"/>
        <v>9227.3824130879348</v>
      </c>
      <c r="O18" s="150" t="s">
        <v>161</v>
      </c>
      <c r="P18" s="151" t="s">
        <v>163</v>
      </c>
    </row>
    <row r="19" spans="8:21">
      <c r="H19" s="132"/>
      <c r="I19" s="132"/>
      <c r="J19" s="132"/>
      <c r="K19" s="132"/>
      <c r="L19" s="132"/>
      <c r="S19" t="s">
        <v>174</v>
      </c>
    </row>
    <row r="20" spans="8:21">
      <c r="H20" t="s">
        <v>176</v>
      </c>
      <c r="I20">
        <f>I14*0.001</f>
        <v>9.1638600000000014</v>
      </c>
      <c r="J20">
        <f t="shared" ref="J20:N20" si="5">J14*0.001</f>
        <v>8.2464959999999987</v>
      </c>
      <c r="K20">
        <f t="shared" si="5"/>
        <v>7.3271759999999997</v>
      </c>
      <c r="L20">
        <f t="shared" si="5"/>
        <v>6.4058999999999999</v>
      </c>
      <c r="M20">
        <f t="shared" si="5"/>
        <v>5.4816899999999995</v>
      </c>
      <c r="N20">
        <f t="shared" si="5"/>
        <v>4.5555240000000001</v>
      </c>
      <c r="O20" s="130">
        <f>30/50*N20</f>
        <v>2.7333143999999998</v>
      </c>
      <c r="P20" t="s">
        <v>169</v>
      </c>
      <c r="Q20">
        <f t="array" ref="Q20:R22">LINEST(I21:N21, I20:N20, TRUE, TRUE)</f>
        <v>7.4948813966496273</v>
      </c>
      <c r="R20">
        <v>10.399115892931043</v>
      </c>
      <c r="S20">
        <f>R20/I21</f>
        <v>0.13082707547669348</v>
      </c>
    </row>
    <row r="21" spans="8:21">
      <c r="H21" t="s">
        <v>177</v>
      </c>
      <c r="I21">
        <f>AVERAGE(I16,I18)*I14/1000000</f>
        <v>79.487490300000019</v>
      </c>
      <c r="J21">
        <f t="shared" ref="J21:N21" si="6">AVERAGE(J16,J18)*J14/1000000</f>
        <v>71.520729920000022</v>
      </c>
      <c r="K21">
        <f t="shared" si="6"/>
        <v>65.065734939999999</v>
      </c>
      <c r="L21">
        <f t="shared" si="6"/>
        <v>59.000598750000009</v>
      </c>
      <c r="M21">
        <f t="shared" si="6"/>
        <v>51.759848925000007</v>
      </c>
      <c r="N21">
        <f t="shared" si="6"/>
        <v>44.204350129999995</v>
      </c>
      <c r="O21" s="130">
        <f>TREND(I21:N21, I20:N20, O20)</f>
        <v>30.884983140685581</v>
      </c>
      <c r="P21" t="s">
        <v>171</v>
      </c>
      <c r="Q21">
        <v>0.14412315078140261</v>
      </c>
      <c r="R21">
        <v>1.0148593355521398</v>
      </c>
    </row>
    <row r="22" spans="8:21">
      <c r="H22" t="s">
        <v>172</v>
      </c>
      <c r="I22">
        <f>$Q$20*I20+$R$20</f>
        <v>79.081159728432709</v>
      </c>
      <c r="J22">
        <f t="shared" ref="J22:O22" si="7">$Q$20*J20+$R$20</f>
        <v>72.205625350876602</v>
      </c>
      <c r="K22">
        <f t="shared" si="7"/>
        <v>65.315430985308666</v>
      </c>
      <c r="L22">
        <f t="shared" si="7"/>
        <v>58.410576631728887</v>
      </c>
      <c r="M22">
        <f t="shared" si="7"/>
        <v>51.483732296131336</v>
      </c>
      <c r="N22">
        <f t="shared" si="7"/>
        <v>44.542227972521943</v>
      </c>
      <c r="O22">
        <f t="shared" si="7"/>
        <v>30.884983140685581</v>
      </c>
      <c r="P22" t="s">
        <v>171</v>
      </c>
      <c r="Q22" s="130">
        <v>0.99852308307677695</v>
      </c>
      <c r="R22">
        <v>0.5556667906494932</v>
      </c>
    </row>
    <row r="23" spans="8:21">
      <c r="H23" t="s">
        <v>173</v>
      </c>
      <c r="I23">
        <f>(I21-J21)/(I20-J20)</f>
        <v>8.6844048600119184</v>
      </c>
      <c r="J23">
        <f t="shared" ref="J23:N23" si="8">(J21-K21)/(J20-K20)</f>
        <v>7.0214886872906392</v>
      </c>
      <c r="K23">
        <f t="shared" si="8"/>
        <v>6.583408435691358</v>
      </c>
      <c r="L23">
        <f t="shared" si="8"/>
        <v>7.83452875969747</v>
      </c>
      <c r="M23">
        <f t="shared" si="8"/>
        <v>8.1578235381130568</v>
      </c>
      <c r="N23">
        <f t="shared" si="8"/>
        <v>7.3094593450250791</v>
      </c>
      <c r="Q23" s="130"/>
    </row>
    <row r="25" spans="8:21">
      <c r="H25" t="s">
        <v>175</v>
      </c>
      <c r="I25" s="132"/>
      <c r="J25" s="132"/>
      <c r="K25" s="132"/>
      <c r="L25" s="132"/>
    </row>
    <row r="26" spans="8:21">
      <c r="H26" s="135" t="s">
        <v>164</v>
      </c>
      <c r="I26" s="136">
        <v>100</v>
      </c>
      <c r="J26" s="136">
        <v>90</v>
      </c>
      <c r="K26" s="136">
        <v>80</v>
      </c>
      <c r="L26" s="136">
        <v>70</v>
      </c>
      <c r="M26" s="136">
        <v>60</v>
      </c>
      <c r="N26" s="136">
        <v>50</v>
      </c>
      <c r="O26" s="152">
        <v>40</v>
      </c>
      <c r="P26" s="153"/>
      <c r="Q26" s="153"/>
    </row>
    <row r="27" spans="8:21">
      <c r="H27" s="138" t="s">
        <v>165</v>
      </c>
      <c r="I27" s="139">
        <v>17164</v>
      </c>
      <c r="J27" s="139">
        <v>15452</v>
      </c>
      <c r="K27" s="139">
        <v>13736</v>
      </c>
      <c r="L27" s="139">
        <v>12015</v>
      </c>
      <c r="M27" s="139">
        <v>10290</v>
      </c>
      <c r="N27" s="139">
        <v>8560</v>
      </c>
      <c r="O27" s="139">
        <v>6826</v>
      </c>
      <c r="P27" s="134" t="s">
        <v>159</v>
      </c>
      <c r="Q27" s="132"/>
    </row>
    <row r="28" spans="8:21">
      <c r="H28" s="140" t="s">
        <v>158</v>
      </c>
      <c r="I28" s="141">
        <f>I27*0.978</f>
        <v>16786.392</v>
      </c>
      <c r="J28" s="141">
        <f t="shared" ref="J28:O28" si="9">J27*0.978</f>
        <v>15112.056</v>
      </c>
      <c r="K28" s="141">
        <f t="shared" si="9"/>
        <v>13433.807999999999</v>
      </c>
      <c r="L28" s="141">
        <f t="shared" si="9"/>
        <v>11750.67</v>
      </c>
      <c r="M28" s="141">
        <f t="shared" si="9"/>
        <v>10063.619999999999</v>
      </c>
      <c r="N28" s="141">
        <f t="shared" si="9"/>
        <v>8371.68</v>
      </c>
      <c r="O28" s="141">
        <f t="shared" si="9"/>
        <v>6675.8279999999995</v>
      </c>
      <c r="P28" s="142" t="s">
        <v>159</v>
      </c>
      <c r="Q28" s="132"/>
    </row>
    <row r="29" spans="8:21">
      <c r="H29" s="143" t="s">
        <v>167</v>
      </c>
      <c r="I29" s="144">
        <v>7530</v>
      </c>
      <c r="J29" s="144">
        <v>7512</v>
      </c>
      <c r="K29" s="144">
        <v>7704</v>
      </c>
      <c r="L29" s="144">
        <v>7953</v>
      </c>
      <c r="M29" s="144">
        <v>8218</v>
      </c>
      <c r="N29" s="144">
        <v>8508</v>
      </c>
      <c r="O29" s="154">
        <v>9198</v>
      </c>
      <c r="P29" s="134" t="s">
        <v>161</v>
      </c>
      <c r="Q29" s="145" t="s">
        <v>162</v>
      </c>
    </row>
    <row r="30" spans="8:21">
      <c r="H30" s="135" t="s">
        <v>168</v>
      </c>
      <c r="I30" s="155">
        <f>I29*1.11*I27/I28</f>
        <v>8546.319018404909</v>
      </c>
      <c r="J30" s="155">
        <f t="shared" ref="J30:N30" si="10">J29*1.11*J27/J28</f>
        <v>8525.8895705521481</v>
      </c>
      <c r="K30" s="155">
        <f t="shared" si="10"/>
        <v>8743.8036809815967</v>
      </c>
      <c r="L30" s="155">
        <f t="shared" si="10"/>
        <v>9026.4110429447846</v>
      </c>
      <c r="M30" s="155">
        <f t="shared" si="10"/>
        <v>9327.1779141104325</v>
      </c>
      <c r="N30" s="155">
        <f t="shared" si="10"/>
        <v>9656.319018404909</v>
      </c>
      <c r="O30" s="155">
        <f>O29*1.11*O27/O28</f>
        <v>10439.447852760737</v>
      </c>
      <c r="P30" s="156" t="s">
        <v>161</v>
      </c>
      <c r="Q30" s="148" t="s">
        <v>162</v>
      </c>
    </row>
    <row r="31" spans="8:21">
      <c r="H31" s="143" t="s">
        <v>167</v>
      </c>
      <c r="I31" s="144">
        <v>7775</v>
      </c>
      <c r="J31" s="144">
        <v>7777</v>
      </c>
      <c r="K31" s="144">
        <v>7850</v>
      </c>
      <c r="L31" s="144">
        <v>7996</v>
      </c>
      <c r="M31" s="144">
        <v>8175</v>
      </c>
      <c r="N31" s="144">
        <v>8407</v>
      </c>
      <c r="O31" s="154">
        <v>8735</v>
      </c>
      <c r="P31" s="134" t="s">
        <v>161</v>
      </c>
      <c r="Q31" s="145" t="s">
        <v>163</v>
      </c>
    </row>
    <row r="32" spans="8:21">
      <c r="H32" s="135" t="s">
        <v>168</v>
      </c>
      <c r="I32" s="157">
        <f>I31*1.07*I27/I28</f>
        <v>8506.3905930470355</v>
      </c>
      <c r="J32" s="157">
        <f t="shared" ref="J32:O32" si="11">J31*1.07*J27/J28</f>
        <v>8508.5787321063399</v>
      </c>
      <c r="K32" s="157">
        <f t="shared" si="11"/>
        <v>8588.4458077709623</v>
      </c>
      <c r="L32" s="157">
        <f t="shared" si="11"/>
        <v>8748.1799591002055</v>
      </c>
      <c r="M32" s="157">
        <f t="shared" si="11"/>
        <v>8944.0184049079762</v>
      </c>
      <c r="N32" s="157">
        <f t="shared" si="11"/>
        <v>9197.8425357873202</v>
      </c>
      <c r="O32" s="157">
        <f t="shared" si="11"/>
        <v>9556.6973415132943</v>
      </c>
      <c r="P32" s="158" t="s">
        <v>161</v>
      </c>
      <c r="Q32" s="151" t="s">
        <v>163</v>
      </c>
    </row>
    <row r="33" spans="8:19">
      <c r="S33" t="s">
        <v>174</v>
      </c>
    </row>
    <row r="34" spans="8:19">
      <c r="H34" t="s">
        <v>176</v>
      </c>
      <c r="I34">
        <f>I28*0.001</f>
        <v>16.786391999999999</v>
      </c>
      <c r="J34">
        <f t="shared" ref="J34:N34" si="12">J28*0.001</f>
        <v>15.112056000000001</v>
      </c>
      <c r="K34">
        <f t="shared" si="12"/>
        <v>13.433807999999999</v>
      </c>
      <c r="L34">
        <f t="shared" si="12"/>
        <v>11.75067</v>
      </c>
      <c r="M34">
        <f t="shared" si="12"/>
        <v>10.063619999999998</v>
      </c>
      <c r="N34">
        <f t="shared" si="12"/>
        <v>8.3716800000000013</v>
      </c>
      <c r="O34" s="130">
        <f>30/50*N34</f>
        <v>5.0230080000000008</v>
      </c>
      <c r="P34" t="s">
        <v>169</v>
      </c>
      <c r="Q34">
        <f t="array" ref="Q34:R36">LINEST(I35:N35, I34:N34, TRUE, TRUE)</f>
        <v>7.5266287791549287</v>
      </c>
      <c r="R34">
        <v>15.858404148779002</v>
      </c>
      <c r="S34">
        <f>R34/I35</f>
        <v>0.11079973457438794</v>
      </c>
    </row>
    <row r="35" spans="8:19">
      <c r="H35" t="s">
        <v>177</v>
      </c>
      <c r="I35">
        <f>AVERAGE(I30,I32)*I28/1000000</f>
        <v>143.12673410000002</v>
      </c>
      <c r="J35">
        <f t="shared" ref="J35:N35" si="13">AVERAGE(J30,J32)*J28/1000000</f>
        <v>128.71291946000002</v>
      </c>
      <c r="K35">
        <f t="shared" si="13"/>
        <v>116.41905592000002</v>
      </c>
      <c r="L35">
        <f t="shared" si="13"/>
        <v>104.43167662499998</v>
      </c>
      <c r="M35">
        <f t="shared" si="13"/>
        <v>91.937188350000028</v>
      </c>
      <c r="N35">
        <f t="shared" si="13"/>
        <v>78.920503600000004</v>
      </c>
      <c r="O35" s="130">
        <f>TREND(I35:N35, I34:N34, O34)</f>
        <v>53.664720719504444</v>
      </c>
      <c r="P35" t="s">
        <v>171</v>
      </c>
      <c r="Q35">
        <v>0.10232800840588066</v>
      </c>
      <c r="R35">
        <v>1.3210912530912307</v>
      </c>
    </row>
    <row r="36" spans="8:19">
      <c r="H36" t="s">
        <v>172</v>
      </c>
      <c r="I36">
        <f>$Q$20*I34+$R$20</f>
        <v>136.21113301059916</v>
      </c>
      <c r="J36">
        <f t="shared" ref="J36:N36" si="14">$Q$20*J34+$R$20</f>
        <v>123.66218327245844</v>
      </c>
      <c r="K36">
        <f t="shared" si="14"/>
        <v>111.08391355829397</v>
      </c>
      <c r="L36">
        <f t="shared" si="14"/>
        <v>98.468993874099908</v>
      </c>
      <c r="M36">
        <f t="shared" si="14"/>
        <v>85.824754213882159</v>
      </c>
      <c r="N36">
        <f t="shared" si="14"/>
        <v>73.143864583634809</v>
      </c>
      <c r="O36">
        <f t="shared" ref="O36" si="15">$Q$34*O34+$R$34</f>
        <v>53.664720719504444</v>
      </c>
      <c r="P36" t="s">
        <v>171</v>
      </c>
      <c r="Q36" s="130">
        <v>0.99926119969576988</v>
      </c>
      <c r="R36">
        <v>0.72040443797885856</v>
      </c>
    </row>
    <row r="37" spans="8:19">
      <c r="H37" t="s">
        <v>173</v>
      </c>
      <c r="I37">
        <f>(I35-J35)/(I34-J34)</f>
        <v>8.6086751046385022</v>
      </c>
      <c r="J37">
        <f t="shared" ref="J37:N37" si="16">(J35-K35)/(J34-K34)</f>
        <v>7.325415278314046</v>
      </c>
      <c r="K37">
        <f t="shared" si="16"/>
        <v>7.122041861689322</v>
      </c>
      <c r="L37">
        <f t="shared" si="16"/>
        <v>7.4061161643104496</v>
      </c>
      <c r="M37">
        <f t="shared" si="16"/>
        <v>7.6933489071716767</v>
      </c>
      <c r="N37">
        <f t="shared" si="16"/>
        <v>7.5420294613791841</v>
      </c>
      <c r="Q37" s="130"/>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K177"/>
  <sheetViews>
    <sheetView tabSelected="1" topLeftCell="A82" workbookViewId="0">
      <selection activeCell="E102" sqref="E102"/>
    </sheetView>
  </sheetViews>
  <sheetFormatPr baseColWidth="10" defaultRowHeight="16"/>
  <cols>
    <col min="1" max="1" width="12.83203125" bestFit="1" customWidth="1"/>
    <col min="2" max="2" width="23.6640625" customWidth="1"/>
    <col min="3" max="3" width="16.1640625" customWidth="1"/>
  </cols>
  <sheetData>
    <row r="1" spans="2:11">
      <c r="B1" t="s">
        <v>212</v>
      </c>
      <c r="G1" t="s">
        <v>255</v>
      </c>
    </row>
    <row r="3" spans="2:11">
      <c r="B3" t="s">
        <v>261</v>
      </c>
      <c r="C3">
        <v>2017</v>
      </c>
    </row>
    <row r="5" spans="2:11">
      <c r="B5" t="s">
        <v>84</v>
      </c>
      <c r="C5" t="s">
        <v>66</v>
      </c>
      <c r="D5" t="s">
        <v>214</v>
      </c>
      <c r="E5" t="s">
        <v>215</v>
      </c>
      <c r="F5" t="s">
        <v>9</v>
      </c>
      <c r="G5" t="s">
        <v>15</v>
      </c>
      <c r="H5" t="s">
        <v>223</v>
      </c>
      <c r="I5" t="s">
        <v>207</v>
      </c>
      <c r="J5" t="s">
        <v>206</v>
      </c>
    </row>
    <row r="6" spans="2:11">
      <c r="B6" t="s">
        <v>224</v>
      </c>
      <c r="C6">
        <v>30</v>
      </c>
      <c r="D6">
        <v>30</v>
      </c>
      <c r="E6">
        <v>30</v>
      </c>
      <c r="F6">
        <v>30</v>
      </c>
      <c r="G6">
        <v>30</v>
      </c>
      <c r="H6">
        <v>15</v>
      </c>
      <c r="I6">
        <f>H6</f>
        <v>15</v>
      </c>
      <c r="J6">
        <f>H6</f>
        <v>15</v>
      </c>
    </row>
    <row r="7" spans="2:11">
      <c r="B7" t="s">
        <v>220</v>
      </c>
      <c r="C7" s="2">
        <v>0.64</v>
      </c>
      <c r="D7" s="2">
        <v>0.62</v>
      </c>
      <c r="E7" s="2">
        <v>0.62</v>
      </c>
      <c r="F7" s="2">
        <v>0.35</v>
      </c>
      <c r="G7" s="2">
        <f>F7</f>
        <v>0.35</v>
      </c>
      <c r="H7" s="2">
        <v>0.28000000000000003</v>
      </c>
      <c r="I7" s="2">
        <f>H7</f>
        <v>0.28000000000000003</v>
      </c>
      <c r="J7" s="2">
        <f>H7</f>
        <v>0.28000000000000003</v>
      </c>
    </row>
    <row r="8" spans="2:11">
      <c r="B8" t="s">
        <v>216</v>
      </c>
      <c r="C8">
        <v>1.3</v>
      </c>
      <c r="D8">
        <v>1.1499999999999999</v>
      </c>
      <c r="E8">
        <v>1.1499999999999999</v>
      </c>
      <c r="F8" s="2"/>
      <c r="G8" s="2"/>
      <c r="H8" s="2"/>
      <c r="I8" s="2"/>
      <c r="J8" s="2"/>
      <c r="K8" t="s">
        <v>256</v>
      </c>
    </row>
    <row r="9" spans="2:11">
      <c r="B9" t="s">
        <v>217</v>
      </c>
      <c r="C9" s="2">
        <v>0.98</v>
      </c>
      <c r="D9" s="2">
        <v>0.98</v>
      </c>
      <c r="E9" s="2">
        <v>0.98</v>
      </c>
      <c r="F9" s="2"/>
      <c r="G9" s="2"/>
      <c r="H9" s="2"/>
      <c r="I9" s="2"/>
      <c r="J9" s="2"/>
      <c r="K9" t="s">
        <v>256</v>
      </c>
    </row>
    <row r="10" spans="2:11">
      <c r="B10" t="s">
        <v>218</v>
      </c>
      <c r="C10" s="166">
        <v>0.191</v>
      </c>
      <c r="D10" s="166">
        <v>0.191</v>
      </c>
      <c r="E10" s="166">
        <v>0.17199999999999999</v>
      </c>
      <c r="F10" s="2"/>
      <c r="G10" s="2"/>
      <c r="H10" s="2"/>
      <c r="I10" s="2"/>
      <c r="J10" s="2"/>
      <c r="K10" t="s">
        <v>256</v>
      </c>
    </row>
    <row r="11" spans="2:11">
      <c r="B11" t="s">
        <v>260</v>
      </c>
      <c r="C11" s="1">
        <v>9.5000000000000001E-2</v>
      </c>
      <c r="D11" s="1">
        <v>9.5000000000000001E-2</v>
      </c>
      <c r="E11" s="1">
        <v>9.5000000000000001E-2</v>
      </c>
      <c r="F11" s="2"/>
      <c r="G11" s="2"/>
      <c r="H11" s="2"/>
      <c r="I11" s="2"/>
      <c r="J11" s="2"/>
      <c r="K11" t="s">
        <v>256</v>
      </c>
    </row>
    <row r="12" spans="2:11">
      <c r="B12" t="s">
        <v>257</v>
      </c>
      <c r="C12" s="1">
        <v>7.4999999999999997E-3</v>
      </c>
      <c r="D12" s="1">
        <v>7.4999999999999997E-3</v>
      </c>
      <c r="E12" s="1">
        <v>7.4999999999999997E-3</v>
      </c>
      <c r="F12" s="2"/>
      <c r="G12" s="2"/>
      <c r="H12" s="2"/>
      <c r="I12" s="2"/>
      <c r="J12" s="2"/>
    </row>
    <row r="13" spans="2:11">
      <c r="B13" t="s">
        <v>258</v>
      </c>
      <c r="C13" s="1">
        <f>(1-(1-C12)^C6)/(C12*C6)</f>
        <v>0.89849168925377809</v>
      </c>
      <c r="D13" s="1">
        <f>(1-(1-D12)^D6)/(D12*D6)</f>
        <v>0.89849168925377809</v>
      </c>
      <c r="E13" s="1">
        <f>(1-(1-E12)^E6)/(E12*E6)</f>
        <v>0.89849168925377809</v>
      </c>
      <c r="F13" s="2"/>
      <c r="G13" s="2"/>
      <c r="H13" s="2"/>
      <c r="I13" s="2"/>
      <c r="J13" s="2"/>
      <c r="K13" t="s">
        <v>256</v>
      </c>
    </row>
    <row r="14" spans="2:11">
      <c r="B14" t="s">
        <v>259</v>
      </c>
      <c r="C14" s="1">
        <f>1-(1-C11)*C13</f>
        <v>0.18686502122533077</v>
      </c>
      <c r="D14" s="1">
        <f t="shared" ref="D14:E14" si="0">1-(1-D11)*D13</f>
        <v>0.18686502122533077</v>
      </c>
      <c r="E14" s="1">
        <f t="shared" si="0"/>
        <v>0.18686502122533077</v>
      </c>
      <c r="F14" s="2"/>
      <c r="G14" s="2"/>
      <c r="H14" s="2"/>
      <c r="I14" s="2"/>
      <c r="J14" s="2"/>
    </row>
    <row r="15" spans="2:11">
      <c r="B15" t="s">
        <v>219</v>
      </c>
      <c r="C15" s="166"/>
      <c r="D15" s="166"/>
      <c r="E15" s="166"/>
      <c r="F15" s="2"/>
      <c r="G15" s="2"/>
      <c r="H15" s="2">
        <v>0.9</v>
      </c>
      <c r="I15" s="2">
        <f>H15</f>
        <v>0.9</v>
      </c>
      <c r="J15" s="2">
        <f>H15</f>
        <v>0.9</v>
      </c>
    </row>
    <row r="16" spans="2:11">
      <c r="F16" s="2"/>
      <c r="H16" s="2"/>
    </row>
    <row r="18" spans="1:37">
      <c r="F18" s="2"/>
      <c r="H18" s="2"/>
    </row>
    <row r="19" spans="1:37">
      <c r="B19" t="s">
        <v>251</v>
      </c>
    </row>
    <row r="20" spans="1:37">
      <c r="A20" t="s">
        <v>244</v>
      </c>
      <c r="B20" s="130" t="s">
        <v>84</v>
      </c>
      <c r="C20" s="130" t="s">
        <v>213</v>
      </c>
      <c r="D20" s="164">
        <v>2017</v>
      </c>
      <c r="E20" s="164">
        <f t="shared" ref="E20:AJ20" si="1">D20+1</f>
        <v>2018</v>
      </c>
      <c r="F20" s="164">
        <f t="shared" si="1"/>
        <v>2019</v>
      </c>
      <c r="G20" s="164">
        <f t="shared" si="1"/>
        <v>2020</v>
      </c>
      <c r="H20" s="164">
        <f t="shared" si="1"/>
        <v>2021</v>
      </c>
      <c r="I20" s="164">
        <f t="shared" si="1"/>
        <v>2022</v>
      </c>
      <c r="J20" s="164">
        <f t="shared" si="1"/>
        <v>2023</v>
      </c>
      <c r="K20" s="164">
        <f t="shared" si="1"/>
        <v>2024</v>
      </c>
      <c r="L20" s="164">
        <f t="shared" si="1"/>
        <v>2025</v>
      </c>
      <c r="M20" s="164">
        <f t="shared" si="1"/>
        <v>2026</v>
      </c>
      <c r="N20" s="164">
        <f t="shared" si="1"/>
        <v>2027</v>
      </c>
      <c r="O20" s="164">
        <f t="shared" si="1"/>
        <v>2028</v>
      </c>
      <c r="P20" s="164">
        <f t="shared" si="1"/>
        <v>2029</v>
      </c>
      <c r="Q20" s="164">
        <f t="shared" si="1"/>
        <v>2030</v>
      </c>
      <c r="R20" s="164">
        <f t="shared" si="1"/>
        <v>2031</v>
      </c>
      <c r="S20" s="164">
        <f t="shared" si="1"/>
        <v>2032</v>
      </c>
      <c r="T20" s="164">
        <f t="shared" si="1"/>
        <v>2033</v>
      </c>
      <c r="U20" s="164">
        <f t="shared" si="1"/>
        <v>2034</v>
      </c>
      <c r="V20" s="164">
        <f t="shared" si="1"/>
        <v>2035</v>
      </c>
      <c r="W20" s="164">
        <f t="shared" si="1"/>
        <v>2036</v>
      </c>
      <c r="X20" s="164">
        <f t="shared" si="1"/>
        <v>2037</v>
      </c>
      <c r="Y20" s="164">
        <f t="shared" si="1"/>
        <v>2038</v>
      </c>
      <c r="Z20" s="164">
        <f t="shared" si="1"/>
        <v>2039</v>
      </c>
      <c r="AA20" s="164">
        <f t="shared" si="1"/>
        <v>2040</v>
      </c>
      <c r="AB20" s="164">
        <f t="shared" si="1"/>
        <v>2041</v>
      </c>
      <c r="AC20" s="164">
        <f t="shared" si="1"/>
        <v>2042</v>
      </c>
      <c r="AD20" s="164">
        <f t="shared" si="1"/>
        <v>2043</v>
      </c>
      <c r="AE20" s="164">
        <f t="shared" si="1"/>
        <v>2044</v>
      </c>
      <c r="AF20" s="164">
        <f t="shared" si="1"/>
        <v>2045</v>
      </c>
      <c r="AG20" s="164">
        <f t="shared" si="1"/>
        <v>2046</v>
      </c>
      <c r="AH20" s="164">
        <f t="shared" si="1"/>
        <v>2047</v>
      </c>
      <c r="AI20" s="164">
        <f t="shared" si="1"/>
        <v>2048</v>
      </c>
      <c r="AJ20" s="164">
        <f t="shared" si="1"/>
        <v>2049</v>
      </c>
      <c r="AK20" s="164">
        <v>2050</v>
      </c>
    </row>
    <row r="21" spans="1:37">
      <c r="A21" t="s">
        <v>245</v>
      </c>
      <c r="B21" t="s">
        <v>66</v>
      </c>
      <c r="C21" t="s">
        <v>252</v>
      </c>
      <c r="D21" s="175" cm="1">
        <f t="array" ref="D21:AK35">INDEX([1]Summary_CAPEX!$A$1:$AZ$300, MATCH(A21:A35, [1]Summary_CAPEX!$A$1:$A$300, 0), MATCH(D20:AK20, [1]Summary_CAPEX!$A$1:$AZ$1, 0))</f>
        <v>1110.7302045049462</v>
      </c>
      <c r="E21" s="174">
        <v>1114.7551470183678</v>
      </c>
      <c r="F21" s="174">
        <v>961.60481444192862</v>
      </c>
      <c r="G21" s="174">
        <v>902.22647003649149</v>
      </c>
      <c r="H21" s="174">
        <v>868.47026023551382</v>
      </c>
      <c r="I21" s="174">
        <v>834.71405043453592</v>
      </c>
      <c r="J21" s="174">
        <v>800.95784063355813</v>
      </c>
      <c r="K21" s="174">
        <v>767.20163083258024</v>
      </c>
      <c r="L21" s="174">
        <v>733.44542103160256</v>
      </c>
      <c r="M21" s="174">
        <v>699.68921123062466</v>
      </c>
      <c r="N21" s="174">
        <v>665.93300142964688</v>
      </c>
      <c r="O21" s="174">
        <v>632.17679162866909</v>
      </c>
      <c r="P21" s="174">
        <v>598.42058182769131</v>
      </c>
      <c r="Q21" s="174">
        <v>564.66437202671295</v>
      </c>
      <c r="R21" s="174">
        <v>548.51467931240529</v>
      </c>
      <c r="S21" s="174">
        <v>532.36498659809774</v>
      </c>
      <c r="T21" s="174">
        <v>516.21529388379008</v>
      </c>
      <c r="U21" s="174">
        <v>500.06560116948242</v>
      </c>
      <c r="V21" s="174">
        <v>483.9159084551747</v>
      </c>
      <c r="W21" s="174">
        <v>471.66189896993058</v>
      </c>
      <c r="X21" s="174">
        <v>459.40788948468645</v>
      </c>
      <c r="Y21" s="174">
        <v>447.15387999944227</v>
      </c>
      <c r="Z21" s="174">
        <v>434.8998705141982</v>
      </c>
      <c r="AA21" s="174">
        <v>422.64586102895413</v>
      </c>
      <c r="AB21" s="174">
        <v>415.21314271478576</v>
      </c>
      <c r="AC21" s="174">
        <v>407.78042440061745</v>
      </c>
      <c r="AD21" s="174">
        <v>400.34770608644902</v>
      </c>
      <c r="AE21" s="174">
        <v>392.91498777228071</v>
      </c>
      <c r="AF21" s="174">
        <v>385.48226945811246</v>
      </c>
      <c r="AG21" s="174">
        <v>379.57941548337163</v>
      </c>
      <c r="AH21" s="174">
        <v>373.67656150863075</v>
      </c>
      <c r="AI21" s="174">
        <v>367.77370753388988</v>
      </c>
      <c r="AJ21" s="174">
        <v>361.870853559149</v>
      </c>
      <c r="AK21" s="174">
        <v>355.96799958440818</v>
      </c>
    </row>
    <row r="22" spans="1:37">
      <c r="A22" t="str">
        <f>LEFT(A21, 1) &amp; "M" &amp; MID(A21, 3, 20)</f>
        <v>RM3UtLosAngs</v>
      </c>
      <c r="B22" t="s">
        <v>66</v>
      </c>
      <c r="C22" t="s">
        <v>253</v>
      </c>
      <c r="D22" s="174">
        <v>1110.7302045049462</v>
      </c>
      <c r="E22" s="174">
        <v>1114.7551470183678</v>
      </c>
      <c r="F22" s="174">
        <v>1095.136341411092</v>
      </c>
      <c r="G22" s="174">
        <v>1074.5460592058705</v>
      </c>
      <c r="H22" s="174">
        <v>1054.2716052585899</v>
      </c>
      <c r="I22" s="174">
        <v>1032.8707927586827</v>
      </c>
      <c r="J22" s="174">
        <v>1011.4699802587754</v>
      </c>
      <c r="K22" s="174">
        <v>990.06916775886816</v>
      </c>
      <c r="L22" s="174">
        <v>968.6683552589609</v>
      </c>
      <c r="M22" s="174">
        <v>947.26754275905375</v>
      </c>
      <c r="N22" s="174">
        <v>925.86673025914649</v>
      </c>
      <c r="O22" s="174">
        <v>904.46591775923923</v>
      </c>
      <c r="P22" s="174">
        <v>883.06510525933209</v>
      </c>
      <c r="Q22" s="174">
        <v>861.66429275942448</v>
      </c>
      <c r="R22" s="174">
        <v>852.11143875737991</v>
      </c>
      <c r="S22" s="174">
        <v>842.55858475533546</v>
      </c>
      <c r="T22" s="174">
        <v>833.00573075329112</v>
      </c>
      <c r="U22" s="174">
        <v>823.45287675124678</v>
      </c>
      <c r="V22" s="174">
        <v>813.90002274920221</v>
      </c>
      <c r="W22" s="174">
        <v>804.34716874715787</v>
      </c>
      <c r="X22" s="174">
        <v>794.79431474511352</v>
      </c>
      <c r="Y22" s="174">
        <v>785.24146074306907</v>
      </c>
      <c r="Z22" s="174">
        <v>775.68860674102473</v>
      </c>
      <c r="AA22" s="174">
        <v>766.13575273897982</v>
      </c>
      <c r="AB22" s="174">
        <v>757.85320406072049</v>
      </c>
      <c r="AC22" s="174">
        <v>749.57065538246127</v>
      </c>
      <c r="AD22" s="174">
        <v>741.28810670420194</v>
      </c>
      <c r="AE22" s="174">
        <v>733.00555802594261</v>
      </c>
      <c r="AF22" s="174">
        <v>724.72300934768339</v>
      </c>
      <c r="AG22" s="174">
        <v>716.44046066942406</v>
      </c>
      <c r="AH22" s="174">
        <v>708.15791199116472</v>
      </c>
      <c r="AI22" s="174">
        <v>699.87536331290551</v>
      </c>
      <c r="AJ22" s="174">
        <v>691.59281463464617</v>
      </c>
      <c r="AK22" s="174">
        <v>683.31026595638741</v>
      </c>
    </row>
    <row r="23" spans="1:37">
      <c r="A23" t="str">
        <f>LEFT(A22, 1) &amp; "C" &amp; MID(A22, 3, 20)</f>
        <v>RC3UtLosAngs</v>
      </c>
      <c r="B23" t="s">
        <v>66</v>
      </c>
      <c r="C23" t="s">
        <v>254</v>
      </c>
      <c r="D23" s="174">
        <v>1110.7302045049462</v>
      </c>
      <c r="E23" s="174">
        <v>1114.7551470183678</v>
      </c>
      <c r="F23" s="174">
        <v>1114.7551470183678</v>
      </c>
      <c r="G23" s="174">
        <v>1114.7551470183678</v>
      </c>
      <c r="H23" s="174">
        <v>1114.7551470183678</v>
      </c>
      <c r="I23" s="174">
        <v>1114.7551470183678</v>
      </c>
      <c r="J23" s="174">
        <v>1114.7551470183678</v>
      </c>
      <c r="K23" s="174">
        <v>1114.7551470183678</v>
      </c>
      <c r="L23" s="174">
        <v>1114.7551470183678</v>
      </c>
      <c r="M23" s="174">
        <v>1114.7551470183678</v>
      </c>
      <c r="N23" s="174">
        <v>1114.7551470183678</v>
      </c>
      <c r="O23" s="174">
        <v>1114.7551470183678</v>
      </c>
      <c r="P23" s="174">
        <v>1114.7551470183678</v>
      </c>
      <c r="Q23" s="174">
        <v>1114.7551470183678</v>
      </c>
      <c r="R23" s="174">
        <v>1114.7551470183678</v>
      </c>
      <c r="S23" s="174">
        <v>1114.7551470183678</v>
      </c>
      <c r="T23" s="174">
        <v>1114.7551470183678</v>
      </c>
      <c r="U23" s="174">
        <v>1114.7551470183678</v>
      </c>
      <c r="V23" s="174">
        <v>1114.7551470183678</v>
      </c>
      <c r="W23" s="174">
        <v>1114.7551470183678</v>
      </c>
      <c r="X23" s="174">
        <v>1114.7551470183678</v>
      </c>
      <c r="Y23" s="174">
        <v>1114.7551470183678</v>
      </c>
      <c r="Z23" s="174">
        <v>1114.7551470183678</v>
      </c>
      <c r="AA23" s="174">
        <v>1114.7551470183678</v>
      </c>
      <c r="AB23" s="174">
        <v>1114.7551470183678</v>
      </c>
      <c r="AC23" s="174">
        <v>1114.7551470183678</v>
      </c>
      <c r="AD23" s="174">
        <v>1114.7551470183678</v>
      </c>
      <c r="AE23" s="174">
        <v>1114.7551470183678</v>
      </c>
      <c r="AF23" s="174">
        <v>1114.7551470183678</v>
      </c>
      <c r="AG23" s="174">
        <v>1114.7551470183678</v>
      </c>
      <c r="AH23" s="174">
        <v>1114.7551470183678</v>
      </c>
      <c r="AI23" s="174">
        <v>1114.7551470183678</v>
      </c>
      <c r="AJ23" s="174">
        <v>1114.7551470183678</v>
      </c>
      <c r="AK23" s="174">
        <v>1114.7551470183678</v>
      </c>
    </row>
    <row r="24" spans="1:37">
      <c r="A24" t="s">
        <v>246</v>
      </c>
      <c r="B24" t="s">
        <v>214</v>
      </c>
      <c r="C24" t="str">
        <f>C21</f>
        <v>ATB_2019_low</v>
      </c>
      <c r="D24" s="174">
        <v>1857.0002261668858</v>
      </c>
      <c r="E24" s="174">
        <v>1810.0137731604332</v>
      </c>
      <c r="F24" s="174">
        <v>1332.6953251511293</v>
      </c>
      <c r="G24" s="174">
        <v>1247.9067144722771</v>
      </c>
      <c r="H24" s="174">
        <v>1122.8106485479495</v>
      </c>
      <c r="I24" s="174">
        <v>1084.7033547316043</v>
      </c>
      <c r="J24" s="174">
        <v>1046.5960609152592</v>
      </c>
      <c r="K24" s="174">
        <v>1008.488767098914</v>
      </c>
      <c r="L24" s="174">
        <v>970.38147328256889</v>
      </c>
      <c r="M24" s="174">
        <v>932.2741794662237</v>
      </c>
      <c r="N24" s="174">
        <v>894.16688564987851</v>
      </c>
      <c r="O24" s="174">
        <v>856.05959183353332</v>
      </c>
      <c r="P24" s="174">
        <v>817.95229801718813</v>
      </c>
      <c r="Q24" s="174">
        <v>779.8450042008426</v>
      </c>
      <c r="R24" s="174">
        <v>760.76355789386582</v>
      </c>
      <c r="S24" s="174">
        <v>741.68211158688916</v>
      </c>
      <c r="T24" s="174">
        <v>722.60066527991239</v>
      </c>
      <c r="U24" s="174">
        <v>703.51921897293562</v>
      </c>
      <c r="V24" s="174">
        <v>684.43777266595896</v>
      </c>
      <c r="W24" s="174">
        <v>665.35632635898219</v>
      </c>
      <c r="X24" s="174">
        <v>646.27488005200541</v>
      </c>
      <c r="Y24" s="174">
        <v>627.19343374502876</v>
      </c>
      <c r="Z24" s="174">
        <v>608.11198743805198</v>
      </c>
      <c r="AA24" s="174">
        <v>589.03054113107567</v>
      </c>
      <c r="AB24" s="174">
        <v>583.85478997826158</v>
      </c>
      <c r="AC24" s="174">
        <v>578.67903882544761</v>
      </c>
      <c r="AD24" s="174">
        <v>573.50328767263341</v>
      </c>
      <c r="AE24" s="174">
        <v>568.32753651981943</v>
      </c>
      <c r="AF24" s="174">
        <v>543.0867862774661</v>
      </c>
      <c r="AG24" s="174">
        <v>541.92403494255996</v>
      </c>
      <c r="AH24" s="174">
        <v>540.76128360765381</v>
      </c>
      <c r="AI24" s="174">
        <v>539.59853227274778</v>
      </c>
      <c r="AJ24" s="174">
        <v>538.43578093784163</v>
      </c>
      <c r="AK24" s="174">
        <v>537.27302960293525</v>
      </c>
    </row>
    <row r="25" spans="1:37">
      <c r="A25" t="str">
        <f>LEFT(A24, 1) &amp; "M" &amp; MID(A24, 3, 20)</f>
        <v>RM3CoLosAngs</v>
      </c>
      <c r="B25" t="s">
        <v>214</v>
      </c>
      <c r="C25" t="str">
        <f t="shared" ref="C25:C44" si="2">C22</f>
        <v>ATB_2019_mid</v>
      </c>
      <c r="D25" s="174">
        <v>1857.0002261668858</v>
      </c>
      <c r="E25" s="174">
        <v>1810.0137731604332</v>
      </c>
      <c r="F25" s="174">
        <v>1722.5136102282324</v>
      </c>
      <c r="G25" s="174">
        <v>1622.8670663410737</v>
      </c>
      <c r="H25" s="174">
        <v>1599.8773268112986</v>
      </c>
      <c r="I25" s="174">
        <v>1562.9079984661585</v>
      </c>
      <c r="J25" s="174">
        <v>1525.9386701210185</v>
      </c>
      <c r="K25" s="174">
        <v>1488.9693417758781</v>
      </c>
      <c r="L25" s="174">
        <v>1452.0000134307379</v>
      </c>
      <c r="M25" s="174">
        <v>1415.0306850855977</v>
      </c>
      <c r="N25" s="174">
        <v>1378.0613567404573</v>
      </c>
      <c r="O25" s="174">
        <v>1341.0920283953174</v>
      </c>
      <c r="P25" s="174">
        <v>1304.1227000501772</v>
      </c>
      <c r="Q25" s="174">
        <v>1267.1533717050359</v>
      </c>
      <c r="R25" s="174">
        <v>1255.2276335303927</v>
      </c>
      <c r="S25" s="174">
        <v>1243.3018953557496</v>
      </c>
      <c r="T25" s="174">
        <v>1231.3761571811065</v>
      </c>
      <c r="U25" s="174">
        <v>1219.4504190064633</v>
      </c>
      <c r="V25" s="174">
        <v>1207.5246808318204</v>
      </c>
      <c r="W25" s="174">
        <v>1195.5989426571773</v>
      </c>
      <c r="X25" s="174">
        <v>1183.6732044825342</v>
      </c>
      <c r="Y25" s="174">
        <v>1171.747466307891</v>
      </c>
      <c r="Z25" s="174">
        <v>1159.8217281332479</v>
      </c>
      <c r="AA25" s="174">
        <v>1147.8959899586057</v>
      </c>
      <c r="AB25" s="174">
        <v>1134.4786606991481</v>
      </c>
      <c r="AC25" s="174">
        <v>1121.0613314396901</v>
      </c>
      <c r="AD25" s="174">
        <v>1107.6440021802323</v>
      </c>
      <c r="AE25" s="174">
        <v>1094.2266729207747</v>
      </c>
      <c r="AF25" s="174">
        <v>1080.8093436613169</v>
      </c>
      <c r="AG25" s="174">
        <v>1067.3920144018593</v>
      </c>
      <c r="AH25" s="174">
        <v>1053.9746851424015</v>
      </c>
      <c r="AI25" s="174">
        <v>1040.5573558829437</v>
      </c>
      <c r="AJ25" s="174">
        <v>1027.1400266234859</v>
      </c>
      <c r="AK25" s="174">
        <v>1013.7226973640287</v>
      </c>
    </row>
    <row r="26" spans="1:37">
      <c r="A26" t="str">
        <f>LEFT(A25, 1) &amp; "C" &amp; MID(A25, 3, 20)</f>
        <v>RC3CoLosAngs</v>
      </c>
      <c r="B26" t="s">
        <v>214</v>
      </c>
      <c r="C26" t="str">
        <f t="shared" si="2"/>
        <v>ATB_2019_high</v>
      </c>
      <c r="D26" s="174">
        <v>1857.0002261668858</v>
      </c>
      <c r="E26" s="174">
        <v>1810.0137731604332</v>
      </c>
      <c r="F26" s="174">
        <v>1810.0137731604332</v>
      </c>
      <c r="G26" s="174">
        <v>1810.0137731604332</v>
      </c>
      <c r="H26" s="174">
        <v>1810.0137731604332</v>
      </c>
      <c r="I26" s="174">
        <v>1810.0137731604332</v>
      </c>
      <c r="J26" s="174">
        <v>1810.0137731604332</v>
      </c>
      <c r="K26" s="174">
        <v>1810.0137731604332</v>
      </c>
      <c r="L26" s="174">
        <v>1810.0137731604332</v>
      </c>
      <c r="M26" s="174">
        <v>1810.0137731604332</v>
      </c>
      <c r="N26" s="174">
        <v>1810.0137731604332</v>
      </c>
      <c r="O26" s="174">
        <v>1810.0137731604332</v>
      </c>
      <c r="P26" s="174">
        <v>1810.0137731604332</v>
      </c>
      <c r="Q26" s="174">
        <v>1810.0137731604332</v>
      </c>
      <c r="R26" s="174">
        <v>1810.0137731604332</v>
      </c>
      <c r="S26" s="174">
        <v>1810.0137731604332</v>
      </c>
      <c r="T26" s="174">
        <v>1810.0137731604332</v>
      </c>
      <c r="U26" s="174">
        <v>1810.0137731604332</v>
      </c>
      <c r="V26" s="174">
        <v>1810.0137731604332</v>
      </c>
      <c r="W26" s="174">
        <v>1810.0137731604332</v>
      </c>
      <c r="X26" s="174">
        <v>1810.0137731604332</v>
      </c>
      <c r="Y26" s="174">
        <v>1810.0137731604332</v>
      </c>
      <c r="Z26" s="174">
        <v>1810.0137731604332</v>
      </c>
      <c r="AA26" s="174">
        <v>1810.0137731604332</v>
      </c>
      <c r="AB26" s="174">
        <v>1810.0137731604332</v>
      </c>
      <c r="AC26" s="174">
        <v>1810.0137731604332</v>
      </c>
      <c r="AD26" s="174">
        <v>1810.0137731604332</v>
      </c>
      <c r="AE26" s="174">
        <v>1810.0137731604332</v>
      </c>
      <c r="AF26" s="174">
        <v>1810.0137731604332</v>
      </c>
      <c r="AG26" s="174">
        <v>1810.0137731604332</v>
      </c>
      <c r="AH26" s="174">
        <v>1810.0137731604332</v>
      </c>
      <c r="AI26" s="174">
        <v>1810.0137731604332</v>
      </c>
      <c r="AJ26" s="174">
        <v>1810.0137731604332</v>
      </c>
      <c r="AK26" s="174">
        <v>1810.0137731604332</v>
      </c>
    </row>
    <row r="27" spans="1:37">
      <c r="A27" t="s">
        <v>247</v>
      </c>
      <c r="B27" t="s">
        <v>215</v>
      </c>
      <c r="C27" t="str">
        <f t="shared" si="2"/>
        <v>ATB_2019_low</v>
      </c>
      <c r="D27" s="174">
        <v>2769.7352460630232</v>
      </c>
      <c r="E27" s="174">
        <v>2639.797316386353</v>
      </c>
      <c r="F27" s="174">
        <v>2346.065977499999</v>
      </c>
      <c r="G27" s="174">
        <v>2217.032348737499</v>
      </c>
      <c r="H27" s="174">
        <v>2075.6522999932449</v>
      </c>
      <c r="I27" s="174">
        <v>1934.2722512489904</v>
      </c>
      <c r="J27" s="174">
        <v>1792.8922025047361</v>
      </c>
      <c r="K27" s="174">
        <v>1651.5121537604821</v>
      </c>
      <c r="L27" s="174">
        <v>1510.1321050162278</v>
      </c>
      <c r="M27" s="174">
        <v>1368.7520562719735</v>
      </c>
      <c r="N27" s="174">
        <v>1227.3720075277192</v>
      </c>
      <c r="O27" s="174">
        <v>1085.991958783465</v>
      </c>
      <c r="P27" s="174">
        <v>944.61191003921078</v>
      </c>
      <c r="Q27" s="174">
        <v>803.23186129495662</v>
      </c>
      <c r="R27" s="174">
        <v>783.76227304954693</v>
      </c>
      <c r="S27" s="174">
        <v>764.29268480413725</v>
      </c>
      <c r="T27" s="174">
        <v>744.82309655872757</v>
      </c>
      <c r="U27" s="174">
        <v>725.35350831331789</v>
      </c>
      <c r="V27" s="174">
        <v>705.88392006790821</v>
      </c>
      <c r="W27" s="174">
        <v>686.41433182249853</v>
      </c>
      <c r="X27" s="174">
        <v>666.94474357708884</v>
      </c>
      <c r="Y27" s="174">
        <v>647.47515533167916</v>
      </c>
      <c r="Z27" s="174">
        <v>628.00556708626948</v>
      </c>
      <c r="AA27" s="174">
        <v>608.53597884086025</v>
      </c>
      <c r="AB27" s="174">
        <v>599.22353931431803</v>
      </c>
      <c r="AC27" s="174">
        <v>589.91109978777581</v>
      </c>
      <c r="AD27" s="174">
        <v>580.59866026123348</v>
      </c>
      <c r="AE27" s="174">
        <v>571.28622073469126</v>
      </c>
      <c r="AF27" s="174">
        <v>561.97378120814915</v>
      </c>
      <c r="AG27" s="174">
        <v>559.57902496651934</v>
      </c>
      <c r="AH27" s="174">
        <v>557.18426872488953</v>
      </c>
      <c r="AI27" s="174">
        <v>554.78951248325984</v>
      </c>
      <c r="AJ27" s="174">
        <v>552.39475624163003</v>
      </c>
      <c r="AK27" s="174">
        <v>550</v>
      </c>
    </row>
    <row r="28" spans="1:37">
      <c r="A28" t="str">
        <f>LEFT(A27, 1) &amp; "M" &amp; MID(A27, 3, 20)</f>
        <v>RM3ReLosAngs</v>
      </c>
      <c r="B28" t="s">
        <v>215</v>
      </c>
      <c r="C28" t="str">
        <f t="shared" si="2"/>
        <v>ATB_2019_mid</v>
      </c>
      <c r="D28" s="174">
        <v>2769.7352460630232</v>
      </c>
      <c r="E28" s="174">
        <v>2639.797316386353</v>
      </c>
      <c r="F28" s="174">
        <v>2575.3202329793544</v>
      </c>
      <c r="G28" s="174">
        <v>2510.8431495723557</v>
      </c>
      <c r="H28" s="174">
        <v>2400.6082482466477</v>
      </c>
      <c r="I28" s="174">
        <v>2290.3733469209396</v>
      </c>
      <c r="J28" s="174">
        <v>2180.1384455952316</v>
      </c>
      <c r="K28" s="174">
        <v>2069.9035442695235</v>
      </c>
      <c r="L28" s="174">
        <v>1959.6686429438155</v>
      </c>
      <c r="M28" s="174">
        <v>1849.4337416181072</v>
      </c>
      <c r="N28" s="174">
        <v>1739.1988402923989</v>
      </c>
      <c r="O28" s="174">
        <v>1628.9639389666909</v>
      </c>
      <c r="P28" s="174">
        <v>1518.7290376409826</v>
      </c>
      <c r="Q28" s="174">
        <v>1408.4941363152739</v>
      </c>
      <c r="R28" s="174">
        <v>1381.737283997265</v>
      </c>
      <c r="S28" s="174">
        <v>1354.9804316792563</v>
      </c>
      <c r="T28" s="174">
        <v>1328.2235793612474</v>
      </c>
      <c r="U28" s="174">
        <v>1301.4667270432385</v>
      </c>
      <c r="V28" s="174">
        <v>1274.7098747252296</v>
      </c>
      <c r="W28" s="174">
        <v>1247.9530224072209</v>
      </c>
      <c r="X28" s="174">
        <v>1221.196170089212</v>
      </c>
      <c r="Y28" s="174">
        <v>1194.4393177712032</v>
      </c>
      <c r="Z28" s="174">
        <v>1167.6824654531943</v>
      </c>
      <c r="AA28" s="174">
        <v>1140.9256131351847</v>
      </c>
      <c r="AB28" s="174">
        <v>1129.4437563922877</v>
      </c>
      <c r="AC28" s="174">
        <v>1117.9618996493907</v>
      </c>
      <c r="AD28" s="174">
        <v>1106.4800429064937</v>
      </c>
      <c r="AE28" s="174">
        <v>1094.998186163597</v>
      </c>
      <c r="AF28" s="174">
        <v>1083.5163294206995</v>
      </c>
      <c r="AG28" s="174">
        <v>1080.8130635365596</v>
      </c>
      <c r="AH28" s="174">
        <v>1078.1097976524197</v>
      </c>
      <c r="AI28" s="174">
        <v>1075.4065317682798</v>
      </c>
      <c r="AJ28" s="174">
        <v>1072.7032658841397</v>
      </c>
      <c r="AK28" s="174">
        <v>1070</v>
      </c>
    </row>
    <row r="29" spans="1:37">
      <c r="A29" t="str">
        <f>LEFT(A28, 1) &amp; "C" &amp; MID(A28, 3, 20)</f>
        <v>RC3ReLosAngs</v>
      </c>
      <c r="B29" t="s">
        <v>215</v>
      </c>
      <c r="C29" t="str">
        <f t="shared" si="2"/>
        <v>ATB_2019_high</v>
      </c>
      <c r="D29" s="174">
        <v>2769.7352460630232</v>
      </c>
      <c r="E29" s="174">
        <v>2639.797316386353</v>
      </c>
      <c r="F29" s="174">
        <v>2639.797316386353</v>
      </c>
      <c r="G29" s="174">
        <v>2639.797316386353</v>
      </c>
      <c r="H29" s="174">
        <v>2639.797316386353</v>
      </c>
      <c r="I29" s="174">
        <v>2639.797316386353</v>
      </c>
      <c r="J29" s="174">
        <v>2639.797316386353</v>
      </c>
      <c r="K29" s="174">
        <v>2639.797316386353</v>
      </c>
      <c r="L29" s="174">
        <v>2639.797316386353</v>
      </c>
      <c r="M29" s="174">
        <v>2639.797316386353</v>
      </c>
      <c r="N29" s="174">
        <v>2639.797316386353</v>
      </c>
      <c r="O29" s="174">
        <v>2639.797316386353</v>
      </c>
      <c r="P29" s="174">
        <v>2639.797316386353</v>
      </c>
      <c r="Q29" s="174">
        <v>2639.797316386353</v>
      </c>
      <c r="R29" s="174">
        <v>2639.797316386353</v>
      </c>
      <c r="S29" s="174">
        <v>2639.797316386353</v>
      </c>
      <c r="T29" s="174">
        <v>2639.797316386353</v>
      </c>
      <c r="U29" s="174">
        <v>2639.797316386353</v>
      </c>
      <c r="V29" s="174">
        <v>2639.797316386353</v>
      </c>
      <c r="W29" s="174">
        <v>2639.797316386353</v>
      </c>
      <c r="X29" s="174">
        <v>2639.797316386353</v>
      </c>
      <c r="Y29" s="174">
        <v>2639.797316386353</v>
      </c>
      <c r="Z29" s="174">
        <v>2639.797316386353</v>
      </c>
      <c r="AA29" s="174">
        <v>2639.797316386353</v>
      </c>
      <c r="AB29" s="174">
        <v>2639.797316386353</v>
      </c>
      <c r="AC29" s="174">
        <v>2639.797316386353</v>
      </c>
      <c r="AD29" s="174">
        <v>2639.797316386353</v>
      </c>
      <c r="AE29" s="174">
        <v>2639.797316386353</v>
      </c>
      <c r="AF29" s="174">
        <v>2639.797316386353</v>
      </c>
      <c r="AG29" s="174">
        <v>2639.797316386353</v>
      </c>
      <c r="AH29" s="174">
        <v>2639.797316386353</v>
      </c>
      <c r="AI29" s="174">
        <v>2639.797316386353</v>
      </c>
      <c r="AJ29" s="174">
        <v>2639.797316386353</v>
      </c>
      <c r="AK29" s="174">
        <v>2639.797316386353</v>
      </c>
    </row>
    <row r="30" spans="1:37">
      <c r="A30" t="s">
        <v>248</v>
      </c>
      <c r="B30" t="s">
        <v>9</v>
      </c>
      <c r="C30" t="str">
        <f t="shared" si="2"/>
        <v>ATB_2019_low</v>
      </c>
      <c r="D30" s="174">
        <v>1610.1086002597478</v>
      </c>
      <c r="E30" s="174">
        <v>1572.7556534893752</v>
      </c>
      <c r="F30" s="174">
        <v>1535.4027067190025</v>
      </c>
      <c r="G30" s="174">
        <v>1498.0497599486298</v>
      </c>
      <c r="H30" s="174">
        <v>1460.6968131782571</v>
      </c>
      <c r="I30" s="174">
        <v>1423.3438664078847</v>
      </c>
      <c r="J30" s="174">
        <v>1385.9909196375118</v>
      </c>
      <c r="K30" s="174">
        <v>1348.6379728671393</v>
      </c>
      <c r="L30" s="174">
        <v>1311.2850260967664</v>
      </c>
      <c r="M30" s="174">
        <v>1273.9320793263939</v>
      </c>
      <c r="N30" s="174">
        <v>1236.579132556021</v>
      </c>
      <c r="O30" s="174">
        <v>1199.2261857856486</v>
      </c>
      <c r="P30" s="174">
        <v>1161.8732390152757</v>
      </c>
      <c r="Q30" s="174">
        <v>1124.5202922449032</v>
      </c>
      <c r="R30" s="174">
        <v>1109.4954656659199</v>
      </c>
      <c r="S30" s="174">
        <v>1094.4145077832407</v>
      </c>
      <c r="T30" s="174">
        <v>1079.2774185968656</v>
      </c>
      <c r="U30" s="174">
        <v>1064.0841981067942</v>
      </c>
      <c r="V30" s="174">
        <v>1048.834846313026</v>
      </c>
      <c r="W30" s="174">
        <v>1033.5293632155624</v>
      </c>
      <c r="X30" s="174">
        <v>1018.1677488144019</v>
      </c>
      <c r="Y30" s="174">
        <v>1002.7500031095458</v>
      </c>
      <c r="Z30" s="174">
        <v>987.27612610099379</v>
      </c>
      <c r="AA30" s="174">
        <v>971.74611778874532</v>
      </c>
      <c r="AB30" s="174">
        <v>956.15997817280072</v>
      </c>
      <c r="AC30" s="174">
        <v>940.51770725315964</v>
      </c>
      <c r="AD30" s="174">
        <v>924.81930502982311</v>
      </c>
      <c r="AE30" s="174">
        <v>909.06477150278999</v>
      </c>
      <c r="AF30" s="174">
        <v>893.25410667206029</v>
      </c>
      <c r="AG30" s="174">
        <v>877.38731053763547</v>
      </c>
      <c r="AH30" s="174">
        <v>861.4643830995135</v>
      </c>
      <c r="AI30" s="174">
        <v>845.48532435769562</v>
      </c>
      <c r="AJ30" s="174">
        <v>829.45013431218183</v>
      </c>
      <c r="AK30" s="174">
        <v>813.35881296297168</v>
      </c>
    </row>
    <row r="31" spans="1:37">
      <c r="A31" t="str">
        <f>LEFT(A30, 1) &amp; "M" &amp; MID(A30, 3, 20)</f>
        <v>RM3LaLTRG11</v>
      </c>
      <c r="B31" t="s">
        <v>9</v>
      </c>
      <c r="C31" t="str">
        <f t="shared" si="2"/>
        <v>ATB_2019_mid</v>
      </c>
      <c r="D31" s="174">
        <v>1610.1086002597478</v>
      </c>
      <c r="E31" s="174">
        <v>1582.5853763236837</v>
      </c>
      <c r="F31" s="174">
        <v>1555.0621523876198</v>
      </c>
      <c r="G31" s="174">
        <v>1527.5389284515556</v>
      </c>
      <c r="H31" s="174">
        <v>1500.0157045154915</v>
      </c>
      <c r="I31" s="174">
        <v>1472.4924805794276</v>
      </c>
      <c r="J31" s="174">
        <v>1444.9692566433635</v>
      </c>
      <c r="K31" s="174">
        <v>1417.4460327072993</v>
      </c>
      <c r="L31" s="174">
        <v>1389.9228087712352</v>
      </c>
      <c r="M31" s="174">
        <v>1362.399584835171</v>
      </c>
      <c r="N31" s="174">
        <v>1334.8763608991071</v>
      </c>
      <c r="O31" s="174">
        <v>1307.353136963043</v>
      </c>
      <c r="P31" s="174">
        <v>1279.8299130269791</v>
      </c>
      <c r="Q31" s="174">
        <v>1252.3066890909149</v>
      </c>
      <c r="R31" s="174">
        <v>1238.7802998983641</v>
      </c>
      <c r="S31" s="174">
        <v>1225.2332918079367</v>
      </c>
      <c r="T31" s="174">
        <v>1211.6656648196313</v>
      </c>
      <c r="U31" s="174">
        <v>1198.0774189334491</v>
      </c>
      <c r="V31" s="174">
        <v>1184.4685541493895</v>
      </c>
      <c r="W31" s="174">
        <v>1170.8390704674532</v>
      </c>
      <c r="X31" s="174">
        <v>1157.1889678876396</v>
      </c>
      <c r="Y31" s="174">
        <v>1143.5182464099487</v>
      </c>
      <c r="Z31" s="174">
        <v>1129.8269060343805</v>
      </c>
      <c r="AA31" s="174">
        <v>1116.1149467609355</v>
      </c>
      <c r="AB31" s="174">
        <v>1102.3823685896132</v>
      </c>
      <c r="AC31" s="174">
        <v>1088.6291715204138</v>
      </c>
      <c r="AD31" s="174">
        <v>1074.8553555533365</v>
      </c>
      <c r="AE31" s="174">
        <v>1061.0609206883832</v>
      </c>
      <c r="AF31" s="174">
        <v>1047.2458669255527</v>
      </c>
      <c r="AG31" s="174">
        <v>1033.4101942648447</v>
      </c>
      <c r="AH31" s="174">
        <v>1019.5539027062594</v>
      </c>
      <c r="AI31" s="174">
        <v>1005.6769922497973</v>
      </c>
      <c r="AJ31" s="174">
        <v>991.77946289545753</v>
      </c>
      <c r="AK31" s="174">
        <v>977.86131464324103</v>
      </c>
    </row>
    <row r="32" spans="1:37">
      <c r="A32" t="str">
        <f>LEFT(A31, 1) &amp; "C" &amp; MID(A31, 3, 20)</f>
        <v>RC3LaLTRG11</v>
      </c>
      <c r="B32" t="s">
        <v>9</v>
      </c>
      <c r="C32" t="str">
        <f t="shared" si="2"/>
        <v>ATB_2019_high</v>
      </c>
      <c r="D32" s="174">
        <v>1610.1086002597478</v>
      </c>
      <c r="E32" s="174">
        <v>1610.1086002597478</v>
      </c>
      <c r="F32" s="174">
        <v>1610.1086002597478</v>
      </c>
      <c r="G32" s="174">
        <v>1610.1086002597478</v>
      </c>
      <c r="H32" s="174">
        <v>1610.1086002597478</v>
      </c>
      <c r="I32" s="174">
        <v>1610.1086002597478</v>
      </c>
      <c r="J32" s="174">
        <v>1610.1086002597478</v>
      </c>
      <c r="K32" s="174">
        <v>1610.1086002597478</v>
      </c>
      <c r="L32" s="174">
        <v>1610.1086002597478</v>
      </c>
      <c r="M32" s="174">
        <v>1610.1086002597478</v>
      </c>
      <c r="N32" s="174">
        <v>1610.1086002597478</v>
      </c>
      <c r="O32" s="174">
        <v>1610.1086002597478</v>
      </c>
      <c r="P32" s="174">
        <v>1610.1086002597478</v>
      </c>
      <c r="Q32" s="174">
        <v>1610.1086002597478</v>
      </c>
      <c r="R32" s="174">
        <v>1610.1086002597478</v>
      </c>
      <c r="S32" s="174">
        <v>1610.1086002597478</v>
      </c>
      <c r="T32" s="174">
        <v>1610.1086002597478</v>
      </c>
      <c r="U32" s="174">
        <v>1610.1086002597478</v>
      </c>
      <c r="V32" s="174">
        <v>1610.1086002597478</v>
      </c>
      <c r="W32" s="174">
        <v>1610.1086002597478</v>
      </c>
      <c r="X32" s="174">
        <v>1610.1086002597478</v>
      </c>
      <c r="Y32" s="174">
        <v>1610.1086002597478</v>
      </c>
      <c r="Z32" s="174">
        <v>1610.1086002597478</v>
      </c>
      <c r="AA32" s="174">
        <v>1610.1086002597478</v>
      </c>
      <c r="AB32" s="174">
        <v>1610.1086002597478</v>
      </c>
      <c r="AC32" s="174">
        <v>1610.1086002597478</v>
      </c>
      <c r="AD32" s="174">
        <v>1610.1086002597478</v>
      </c>
      <c r="AE32" s="174">
        <v>1610.1086002597478</v>
      </c>
      <c r="AF32" s="174">
        <v>1610.1086002597478</v>
      </c>
      <c r="AG32" s="174">
        <v>1610.1086002597478</v>
      </c>
      <c r="AH32" s="174">
        <v>1610.1086002597478</v>
      </c>
      <c r="AI32" s="174">
        <v>1610.1086002597478</v>
      </c>
      <c r="AJ32" s="174">
        <v>1610.1086002597478</v>
      </c>
      <c r="AK32" s="174">
        <v>1610.1086002597478</v>
      </c>
    </row>
    <row r="33" spans="1:37">
      <c r="A33" t="s">
        <v>249</v>
      </c>
      <c r="B33" t="s">
        <v>15</v>
      </c>
      <c r="C33" t="str">
        <f t="shared" si="2"/>
        <v>ATB_2019_low</v>
      </c>
      <c r="D33" s="174">
        <v>5532.0294457222126</v>
      </c>
      <c r="E33" s="174">
        <v>4266.6604876173315</v>
      </c>
      <c r="F33" s="174">
        <v>4114.1272445128343</v>
      </c>
      <c r="G33" s="174">
        <v>3967.757941177133</v>
      </c>
      <c r="H33" s="174">
        <v>3827.2977280558821</v>
      </c>
      <c r="I33" s="174">
        <v>3692.5023337260054</v>
      </c>
      <c r="J33" s="174">
        <v>3563.1376255358687</v>
      </c>
      <c r="K33" s="174">
        <v>3438.9791884961664</v>
      </c>
      <c r="L33" s="174">
        <v>3319.8119216633936</v>
      </c>
      <c r="M33" s="174">
        <v>3205.4296512892347</v>
      </c>
      <c r="N33" s="174">
        <v>3095.6347600394447</v>
      </c>
      <c r="O33" s="174">
        <v>2990.2378316146637</v>
      </c>
      <c r="P33" s="174">
        <v>2889.0573101333898</v>
      </c>
      <c r="Q33" s="174">
        <v>2791.9191736638772</v>
      </c>
      <c r="R33" s="174">
        <v>2698.6566213172123</v>
      </c>
      <c r="S33" s="174">
        <v>2609.1097733382485</v>
      </c>
      <c r="T33" s="174">
        <v>2523.1253836544452</v>
      </c>
      <c r="U33" s="174">
        <v>2440.5565643651335</v>
      </c>
      <c r="V33" s="174">
        <v>2361.2625216751844</v>
      </c>
      <c r="W33" s="174">
        <v>2285.1083027976897</v>
      </c>
      <c r="X33" s="174">
        <v>2211.9645533699959</v>
      </c>
      <c r="Y33" s="174">
        <v>2141.7072849463707</v>
      </c>
      <c r="Z33" s="174">
        <v>2074.2176521487177</v>
      </c>
      <c r="AA33" s="174">
        <v>2009.3817390741419</v>
      </c>
      <c r="AB33" s="174">
        <v>1947.0903545748392</v>
      </c>
      <c r="AC33" s="174">
        <v>1887.2388360417503</v>
      </c>
      <c r="AD33" s="174">
        <v>1829.7268613387403</v>
      </c>
      <c r="AE33" s="174">
        <v>1774.4582685487203</v>
      </c>
      <c r="AF33" s="174">
        <v>1721.3408832072164</v>
      </c>
      <c r="AG33" s="174">
        <v>1670.2863527123436</v>
      </c>
      <c r="AH33" s="174">
        <v>1621.2099876130928</v>
      </c>
      <c r="AI33" s="174">
        <v>1574.0306094901921</v>
      </c>
      <c r="AJ33" s="174">
        <v>1528.670405155699</v>
      </c>
      <c r="AK33" s="174">
        <v>1485.0547869088357</v>
      </c>
    </row>
    <row r="34" spans="1:37">
      <c r="A34" t="str">
        <f>LEFT(A33, 1) &amp; "M" &amp; MID(A33, 3, 20)</f>
        <v>RM3OfOTRG66</v>
      </c>
      <c r="B34" t="s">
        <v>15</v>
      </c>
      <c r="C34" t="str">
        <f t="shared" si="2"/>
        <v>ATB_2019_mid</v>
      </c>
      <c r="D34" s="174">
        <v>5532.0294457222126</v>
      </c>
      <c r="E34" s="174">
        <v>5333.3256095216648</v>
      </c>
      <c r="F34" s="174">
        <v>5142.6590556410429</v>
      </c>
      <c r="G34" s="174">
        <v>4959.6974264714163</v>
      </c>
      <c r="H34" s="174">
        <v>4784.1221600698527</v>
      </c>
      <c r="I34" s="174">
        <v>4615.627917157507</v>
      </c>
      <c r="J34" s="174">
        <v>4453.9220319198357</v>
      </c>
      <c r="K34" s="174">
        <v>4298.7239856202077</v>
      </c>
      <c r="L34" s="174">
        <v>4149.7649020792423</v>
      </c>
      <c r="M34" s="174">
        <v>4006.7870641115433</v>
      </c>
      <c r="N34" s="174">
        <v>3869.5434500493056</v>
      </c>
      <c r="O34" s="174">
        <v>3737.7972895183293</v>
      </c>
      <c r="P34" s="174">
        <v>3611.3216376667374</v>
      </c>
      <c r="Q34" s="174">
        <v>3489.898967079846</v>
      </c>
      <c r="R34" s="174">
        <v>3373.3207766465152</v>
      </c>
      <c r="S34" s="174">
        <v>3261.3872166728106</v>
      </c>
      <c r="T34" s="174">
        <v>3153.906729568057</v>
      </c>
      <c r="U34" s="174">
        <v>3050.6957054564173</v>
      </c>
      <c r="V34" s="174">
        <v>2951.5781520939813</v>
      </c>
      <c r="W34" s="174">
        <v>2856.3853784971125</v>
      </c>
      <c r="X34" s="174">
        <v>2764.9556917124951</v>
      </c>
      <c r="Y34" s="174">
        <v>2677.134106182963</v>
      </c>
      <c r="Z34" s="174">
        <v>2592.7720651858972</v>
      </c>
      <c r="AA34" s="174">
        <v>2511.7271738426775</v>
      </c>
      <c r="AB34" s="174">
        <v>2433.8629432185489</v>
      </c>
      <c r="AC34" s="174">
        <v>2359.0485450521878</v>
      </c>
      <c r="AD34" s="174">
        <v>2287.1585766734256</v>
      </c>
      <c r="AE34" s="174">
        <v>2218.0728356859004</v>
      </c>
      <c r="AF34" s="174">
        <v>2151.6761040090205</v>
      </c>
      <c r="AG34" s="174">
        <v>2087.8579408904293</v>
      </c>
      <c r="AH34" s="174">
        <v>2026.5124845163659</v>
      </c>
      <c r="AI34" s="174">
        <v>1967.53826186274</v>
      </c>
      <c r="AJ34" s="174">
        <v>1910.8380064446239</v>
      </c>
      <c r="AK34" s="174">
        <v>1856.3184836360444</v>
      </c>
    </row>
    <row r="35" spans="1:37">
      <c r="A35" t="str">
        <f>LEFT(A34, 1) &amp; "C" &amp; MID(A34, 3, 20)</f>
        <v>RC3OfOTRG66</v>
      </c>
      <c r="B35" t="s">
        <v>15</v>
      </c>
      <c r="C35" t="str">
        <f t="shared" si="2"/>
        <v>ATB_2019_high</v>
      </c>
      <c r="D35" s="174">
        <v>5532.0294457222126</v>
      </c>
      <c r="E35" s="174">
        <v>5532.0294457222126</v>
      </c>
      <c r="F35" s="174">
        <v>5532.0294457222126</v>
      </c>
      <c r="G35" s="174">
        <v>5532.0294457222126</v>
      </c>
      <c r="H35" s="174">
        <v>5532.0294457222126</v>
      </c>
      <c r="I35" s="174">
        <v>5532.0294457222126</v>
      </c>
      <c r="J35" s="174">
        <v>5532.0294457222126</v>
      </c>
      <c r="K35" s="174">
        <v>5532.0294457222126</v>
      </c>
      <c r="L35" s="174">
        <v>5532.0294457222126</v>
      </c>
      <c r="M35" s="174">
        <v>5532.0294457222126</v>
      </c>
      <c r="N35" s="174">
        <v>5532.0294457222126</v>
      </c>
      <c r="O35" s="174">
        <v>5532.0294457222126</v>
      </c>
      <c r="P35" s="174">
        <v>5532.0294457222126</v>
      </c>
      <c r="Q35" s="174">
        <v>5532.0294457222126</v>
      </c>
      <c r="R35" s="174">
        <v>5532.0294457222126</v>
      </c>
      <c r="S35" s="174">
        <v>5532.0294457222126</v>
      </c>
      <c r="T35" s="174">
        <v>5532.0294457222126</v>
      </c>
      <c r="U35" s="174">
        <v>5532.0294457222126</v>
      </c>
      <c r="V35" s="174">
        <v>5532.0294457222126</v>
      </c>
      <c r="W35" s="174">
        <v>5532.0294457222126</v>
      </c>
      <c r="X35" s="174">
        <v>5532.0294457222126</v>
      </c>
      <c r="Y35" s="174">
        <v>5532.0294457222126</v>
      </c>
      <c r="Z35" s="174">
        <v>5532.0294457222126</v>
      </c>
      <c r="AA35" s="174">
        <v>5532.0294457222126</v>
      </c>
      <c r="AB35" s="174">
        <v>5532.0294457222126</v>
      </c>
      <c r="AC35" s="174">
        <v>5532.0294457222126</v>
      </c>
      <c r="AD35" s="174">
        <v>5532.0294457222126</v>
      </c>
      <c r="AE35" s="174">
        <v>5532.0294457222126</v>
      </c>
      <c r="AF35" s="174">
        <v>5532.0294457222126</v>
      </c>
      <c r="AG35" s="174">
        <v>5532.0294457222126</v>
      </c>
      <c r="AH35" s="174">
        <v>5532.0294457222126</v>
      </c>
      <c r="AI35" s="174">
        <v>5532.0294457222126</v>
      </c>
      <c r="AJ35" s="174">
        <v>5532.0294457222126</v>
      </c>
      <c r="AK35" s="174">
        <v>5532.0294457222126</v>
      </c>
    </row>
    <row r="36" spans="1:37">
      <c r="B36" t="s">
        <v>223</v>
      </c>
      <c r="C36" t="str">
        <f>C27</f>
        <v>ATB_2019_low</v>
      </c>
      <c r="D36" s="175">
        <f>E36</f>
        <v>667.96875</v>
      </c>
      <c r="E36" s="175">
        <f>[1]Storage!AX19</f>
        <v>667.96875</v>
      </c>
      <c r="F36" s="174">
        <f>[1]Storage!AY19</f>
        <v>595.39340875651203</v>
      </c>
      <c r="G36" s="174">
        <f>[1]Storage!AZ19</f>
        <v>522.81806751302395</v>
      </c>
      <c r="H36" s="174">
        <f>[1]Storage!BA19</f>
        <v>482.89377872112033</v>
      </c>
      <c r="I36" s="174">
        <f>[1]Storage!BB19</f>
        <v>442.96948992921665</v>
      </c>
      <c r="J36" s="174">
        <f>[1]Storage!BC19</f>
        <v>403.04520113731297</v>
      </c>
      <c r="K36" s="174">
        <f>[1]Storage!BD19</f>
        <v>363.12091234540929</v>
      </c>
      <c r="L36" s="174">
        <f>[1]Storage!BE19</f>
        <v>323.19662355350573</v>
      </c>
      <c r="M36" s="174">
        <f>[1]Storage!BF19</f>
        <v>302.2839008529848</v>
      </c>
      <c r="N36" s="174">
        <f>[1]Storage!BG19</f>
        <v>281.37117815246381</v>
      </c>
      <c r="O36" s="174">
        <f>[1]Storage!BH19</f>
        <v>260.45845545194288</v>
      </c>
      <c r="P36" s="174">
        <f>[1]Storage!BI19</f>
        <v>239.54573275142192</v>
      </c>
      <c r="Q36" s="174">
        <f>[1]Storage!BJ19</f>
        <v>218.63301005090096</v>
      </c>
      <c r="R36" s="174">
        <f>[1]Storage!BK19</f>
        <v>214.35540768033982</v>
      </c>
      <c r="S36" s="174">
        <f>[1]Storage!BL19</f>
        <v>210.07780530977871</v>
      </c>
      <c r="T36" s="174">
        <f>[1]Storage!BM19</f>
        <v>205.8002029392176</v>
      </c>
      <c r="U36" s="174">
        <f>[1]Storage!BN19</f>
        <v>201.52260056865649</v>
      </c>
      <c r="V36" s="174">
        <f>[1]Storage!BO19</f>
        <v>197.24499819809535</v>
      </c>
      <c r="W36" s="174">
        <f>[1]Storage!BP19</f>
        <v>192.9673958275342</v>
      </c>
      <c r="X36" s="174">
        <f>[1]Storage!BQ19</f>
        <v>188.68979345697312</v>
      </c>
      <c r="Y36" s="174">
        <f>[1]Storage!BR19</f>
        <v>184.41219108641198</v>
      </c>
      <c r="Z36" s="174">
        <f>[1]Storage!BS19</f>
        <v>180.13458871585087</v>
      </c>
      <c r="AA36" s="174">
        <f>[1]Storage!BT19</f>
        <v>175.85698634528973</v>
      </c>
      <c r="AB36" s="174">
        <f>[1]Storage!BU19</f>
        <v>171.57938397472864</v>
      </c>
      <c r="AC36" s="174">
        <f>[1]Storage!BV19</f>
        <v>167.3017816041675</v>
      </c>
      <c r="AD36" s="174">
        <f>[1]Storage!BW19</f>
        <v>163.02417923360639</v>
      </c>
      <c r="AE36" s="174">
        <f>[1]Storage!BX19</f>
        <v>158.74657686304531</v>
      </c>
      <c r="AF36" s="174">
        <f>[1]Storage!BY19</f>
        <v>154.46897449248416</v>
      </c>
      <c r="AG36" s="174">
        <f>[1]Storage!BZ19</f>
        <v>150.19137212192308</v>
      </c>
      <c r="AH36" s="174">
        <f>[1]Storage!CA19</f>
        <v>145.91376975136197</v>
      </c>
      <c r="AI36" s="174">
        <f>[1]Storage!CB19</f>
        <v>141.63616738080086</v>
      </c>
      <c r="AJ36" s="174">
        <f>[1]Storage!CC19</f>
        <v>137.35856501023977</v>
      </c>
      <c r="AK36" s="174">
        <f>[1]Storage!CD19</f>
        <v>133.08096263967886</v>
      </c>
    </row>
    <row r="37" spans="1:37">
      <c r="B37" t="s">
        <v>223</v>
      </c>
      <c r="C37" t="str">
        <f>C28</f>
        <v>ATB_2019_mid</v>
      </c>
      <c r="D37" s="175">
        <f t="shared" ref="D37:D38" si="3">E37</f>
        <v>667.96875</v>
      </c>
      <c r="E37" s="174">
        <f>[1]Storage!AX20</f>
        <v>667.96875</v>
      </c>
      <c r="F37" s="174">
        <f>[1]Storage!AY20</f>
        <v>622.89898281204023</v>
      </c>
      <c r="G37" s="174">
        <f>[1]Storage!AZ20</f>
        <v>577.82921562408058</v>
      </c>
      <c r="H37" s="174">
        <f>[1]Storage!BA20</f>
        <v>549.3436510916398</v>
      </c>
      <c r="I37" s="174">
        <f>[1]Storage!BB20</f>
        <v>520.85808655919902</v>
      </c>
      <c r="J37" s="174">
        <f>[1]Storage!BC20</f>
        <v>492.37252202675825</v>
      </c>
      <c r="K37" s="174">
        <f>[1]Storage!BD20</f>
        <v>463.88695749431747</v>
      </c>
      <c r="L37" s="174">
        <f>[1]Storage!BE20</f>
        <v>435.40139296187681</v>
      </c>
      <c r="M37" s="174">
        <f>[1]Storage!BF20</f>
        <v>421.25175391673014</v>
      </c>
      <c r="N37" s="174">
        <f>[1]Storage!BG20</f>
        <v>407.10211487158341</v>
      </c>
      <c r="O37" s="174">
        <f>[1]Storage!BH20</f>
        <v>392.95247582643674</v>
      </c>
      <c r="P37" s="174">
        <f>[1]Storage!BI20</f>
        <v>378.80283678129013</v>
      </c>
      <c r="Q37" s="174">
        <f>[1]Storage!BJ20</f>
        <v>364.65319773614351</v>
      </c>
      <c r="R37" s="174">
        <f>[1]Storage!BK20</f>
        <v>360.09503276444173</v>
      </c>
      <c r="S37" s="174">
        <f>[1]Storage!BL20</f>
        <v>355.53686779273983</v>
      </c>
      <c r="T37" s="174">
        <f>[1]Storage!BM20</f>
        <v>350.97870282103804</v>
      </c>
      <c r="U37" s="174">
        <f>[1]Storage!BN20</f>
        <v>346.42053784933626</v>
      </c>
      <c r="V37" s="174">
        <f>[1]Storage!BO20</f>
        <v>341.86237287763441</v>
      </c>
      <c r="W37" s="174">
        <f>[1]Storage!BP20</f>
        <v>337.30420790593257</v>
      </c>
      <c r="X37" s="174">
        <f>[1]Storage!BQ20</f>
        <v>332.74604293423084</v>
      </c>
      <c r="Y37" s="174">
        <f>[1]Storage!BR20</f>
        <v>328.187877962529</v>
      </c>
      <c r="Z37" s="174">
        <f>[1]Storage!BS20</f>
        <v>323.62971299082727</v>
      </c>
      <c r="AA37" s="174">
        <f>[1]Storage!BT20</f>
        <v>319.07154801912543</v>
      </c>
      <c r="AB37" s="174">
        <f>[1]Storage!BU20</f>
        <v>314.5133830474237</v>
      </c>
      <c r="AC37" s="174">
        <f>[1]Storage!BV20</f>
        <v>309.95521807572192</v>
      </c>
      <c r="AD37" s="174">
        <f>[1]Storage!BW20</f>
        <v>305.39705310402013</v>
      </c>
      <c r="AE37" s="174">
        <f>[1]Storage!BX20</f>
        <v>300.83888813231835</v>
      </c>
      <c r="AF37" s="174">
        <f>[1]Storage!BY20</f>
        <v>296.28072316061656</v>
      </c>
      <c r="AG37" s="174">
        <f>[1]Storage!BZ20</f>
        <v>291.72255818891477</v>
      </c>
      <c r="AH37" s="174">
        <f>[1]Storage!CA20</f>
        <v>287.16439321721299</v>
      </c>
      <c r="AI37" s="174">
        <f>[1]Storage!CB20</f>
        <v>282.6062282455112</v>
      </c>
      <c r="AJ37" s="174">
        <f>[1]Storage!CC20</f>
        <v>278.04806327380942</v>
      </c>
      <c r="AK37" s="174">
        <f>[1]Storage!CD20</f>
        <v>273.48989830210763</v>
      </c>
    </row>
    <row r="38" spans="1:37">
      <c r="B38" t="s">
        <v>223</v>
      </c>
      <c r="C38" t="str">
        <f>C29</f>
        <v>ATB_2019_high</v>
      </c>
      <c r="D38" s="175">
        <f t="shared" si="3"/>
        <v>667.96875</v>
      </c>
      <c r="E38" s="174">
        <f>[1]Storage!AX21</f>
        <v>667.96875</v>
      </c>
      <c r="F38" s="174">
        <f>[1]Storage!AY21</f>
        <v>667.96875</v>
      </c>
      <c r="G38" s="174">
        <f>[1]Storage!AZ21</f>
        <v>667.96875</v>
      </c>
      <c r="H38" s="174">
        <f>[1]Storage!BA21</f>
        <v>667.96875</v>
      </c>
      <c r="I38" s="174">
        <f>[1]Storage!BB21</f>
        <v>667.96875</v>
      </c>
      <c r="J38" s="174">
        <f>[1]Storage!BC21</f>
        <v>667.96875</v>
      </c>
      <c r="K38" s="174">
        <f>[1]Storage!BD21</f>
        <v>667.96875</v>
      </c>
      <c r="L38" s="174">
        <f>[1]Storage!BE21</f>
        <v>667.96875</v>
      </c>
      <c r="M38" s="174">
        <f>[1]Storage!BF21</f>
        <v>667.96875</v>
      </c>
      <c r="N38" s="174">
        <f>[1]Storage!BG21</f>
        <v>667.96875</v>
      </c>
      <c r="O38" s="174">
        <f>[1]Storage!BH21</f>
        <v>667.96875</v>
      </c>
      <c r="P38" s="174">
        <f>[1]Storage!BI21</f>
        <v>667.96875</v>
      </c>
      <c r="Q38" s="174">
        <f>[1]Storage!BJ21</f>
        <v>667.96875</v>
      </c>
      <c r="R38" s="174">
        <f>[1]Storage!BK21</f>
        <v>667.96875</v>
      </c>
      <c r="S38" s="174">
        <f>[1]Storage!BL21</f>
        <v>667.96875</v>
      </c>
      <c r="T38" s="174">
        <f>[1]Storage!BM21</f>
        <v>667.96875</v>
      </c>
      <c r="U38" s="174">
        <f>[1]Storage!BN21</f>
        <v>667.96875</v>
      </c>
      <c r="V38" s="174">
        <f>[1]Storage!BO21</f>
        <v>667.96875</v>
      </c>
      <c r="W38" s="174">
        <f>[1]Storage!BP21</f>
        <v>667.96875</v>
      </c>
      <c r="X38" s="174">
        <f>[1]Storage!BQ21</f>
        <v>667.96875</v>
      </c>
      <c r="Y38" s="174">
        <f>[1]Storage!BR21</f>
        <v>667.96875</v>
      </c>
      <c r="Z38" s="174">
        <f>[1]Storage!BS21</f>
        <v>667.96875</v>
      </c>
      <c r="AA38" s="174">
        <f>[1]Storage!BT21</f>
        <v>667.96875</v>
      </c>
      <c r="AB38" s="174">
        <f>[1]Storage!BU21</f>
        <v>667.96875</v>
      </c>
      <c r="AC38" s="174">
        <f>[1]Storage!BV21</f>
        <v>667.96875</v>
      </c>
      <c r="AD38" s="174">
        <f>[1]Storage!BW21</f>
        <v>667.96875</v>
      </c>
      <c r="AE38" s="174">
        <f>[1]Storage!BX21</f>
        <v>667.96875</v>
      </c>
      <c r="AF38" s="174">
        <f>[1]Storage!BY21</f>
        <v>667.96875</v>
      </c>
      <c r="AG38" s="174">
        <f>[1]Storage!BZ21</f>
        <v>667.96875</v>
      </c>
      <c r="AH38" s="174">
        <f>[1]Storage!CA21</f>
        <v>667.96875</v>
      </c>
      <c r="AI38" s="174">
        <f>[1]Storage!CB21</f>
        <v>667.96875</v>
      </c>
      <c r="AJ38" s="174">
        <f>[1]Storage!CC21</f>
        <v>667.96875</v>
      </c>
      <c r="AK38" s="174">
        <f>[1]Storage!CD21</f>
        <v>667.96875</v>
      </c>
    </row>
    <row r="39" spans="1:37">
      <c r="B39" t="s">
        <v>206</v>
      </c>
      <c r="C39" t="str">
        <f t="shared" si="2"/>
        <v>ATB_2019_low</v>
      </c>
      <c r="D39" s="175">
        <f t="shared" ref="D39:AK39" si="4">D36+0.5*D48</f>
        <v>770.01953125</v>
      </c>
      <c r="E39" s="174">
        <f t="shared" si="4"/>
        <v>770.01953125</v>
      </c>
      <c r="F39" s="174">
        <f t="shared" si="4"/>
        <v>686.35629064986801</v>
      </c>
      <c r="G39" s="174">
        <f t="shared" si="4"/>
        <v>602.69305004973592</v>
      </c>
      <c r="H39" s="174">
        <f t="shared" si="4"/>
        <v>556.66921713684701</v>
      </c>
      <c r="I39" s="174">
        <f t="shared" si="4"/>
        <v>510.6453842239581</v>
      </c>
      <c r="J39" s="174">
        <f t="shared" si="4"/>
        <v>464.62155131106908</v>
      </c>
      <c r="K39" s="174">
        <f t="shared" si="4"/>
        <v>418.59771839818018</v>
      </c>
      <c r="L39" s="174">
        <f t="shared" si="4"/>
        <v>372.57388548529133</v>
      </c>
      <c r="M39" s="174">
        <f t="shared" si="4"/>
        <v>348.4661634833019</v>
      </c>
      <c r="N39" s="174">
        <f t="shared" si="4"/>
        <v>324.35844148131247</v>
      </c>
      <c r="O39" s="174">
        <f t="shared" si="4"/>
        <v>300.25071947932304</v>
      </c>
      <c r="P39" s="174">
        <f t="shared" si="4"/>
        <v>276.14299747733361</v>
      </c>
      <c r="Q39" s="174">
        <f t="shared" si="4"/>
        <v>252.03527547534418</v>
      </c>
      <c r="R39" s="174">
        <f t="shared" si="4"/>
        <v>247.10415052039173</v>
      </c>
      <c r="S39" s="174">
        <f t="shared" si="4"/>
        <v>242.17302556543933</v>
      </c>
      <c r="T39" s="174">
        <f t="shared" si="4"/>
        <v>237.24190061048697</v>
      </c>
      <c r="U39" s="174">
        <f t="shared" si="4"/>
        <v>232.31077565553454</v>
      </c>
      <c r="V39" s="174">
        <f t="shared" si="4"/>
        <v>227.37965070058215</v>
      </c>
      <c r="W39" s="174">
        <f t="shared" si="4"/>
        <v>222.44852574562972</v>
      </c>
      <c r="X39" s="174">
        <f t="shared" si="4"/>
        <v>217.51740079067736</v>
      </c>
      <c r="Y39" s="174">
        <f t="shared" si="4"/>
        <v>212.58627583572493</v>
      </c>
      <c r="Z39" s="174">
        <f t="shared" si="4"/>
        <v>207.65515088077251</v>
      </c>
      <c r="AA39" s="174">
        <f t="shared" si="4"/>
        <v>202.72402592582011</v>
      </c>
      <c r="AB39" s="174">
        <f t="shared" si="4"/>
        <v>197.79290097086775</v>
      </c>
      <c r="AC39" s="174">
        <f t="shared" si="4"/>
        <v>192.86177601591532</v>
      </c>
      <c r="AD39" s="174">
        <f t="shared" si="4"/>
        <v>187.93065106096293</v>
      </c>
      <c r="AE39" s="174">
        <f t="shared" si="4"/>
        <v>182.99952610601056</v>
      </c>
      <c r="AF39" s="174">
        <f t="shared" si="4"/>
        <v>178.06840115105814</v>
      </c>
      <c r="AG39" s="174">
        <f t="shared" si="4"/>
        <v>173.13727619610577</v>
      </c>
      <c r="AH39" s="174">
        <f t="shared" si="4"/>
        <v>168.20615124115338</v>
      </c>
      <c r="AI39" s="174">
        <f t="shared" si="4"/>
        <v>163.27502628620098</v>
      </c>
      <c r="AJ39" s="174">
        <f t="shared" si="4"/>
        <v>158.34390133124862</v>
      </c>
      <c r="AK39" s="174">
        <f t="shared" si="4"/>
        <v>153.41277637629645</v>
      </c>
    </row>
    <row r="40" spans="1:37">
      <c r="B40" t="s">
        <v>206</v>
      </c>
      <c r="C40" t="str">
        <f t="shared" si="2"/>
        <v>ATB_2019_mid</v>
      </c>
      <c r="D40" s="174">
        <f t="shared" ref="D40:AK40" si="5">D37+0.5*D49</f>
        <v>770.01953125</v>
      </c>
      <c r="E40" s="174">
        <f t="shared" si="5"/>
        <v>770.01953125</v>
      </c>
      <c r="F40" s="174">
        <f t="shared" si="5"/>
        <v>718.06410518610198</v>
      </c>
      <c r="G40" s="174">
        <f t="shared" si="5"/>
        <v>666.10867912220397</v>
      </c>
      <c r="H40" s="174">
        <f t="shared" si="5"/>
        <v>633.27115334175141</v>
      </c>
      <c r="I40" s="174">
        <f t="shared" si="5"/>
        <v>600.43362756129886</v>
      </c>
      <c r="J40" s="174">
        <f t="shared" si="5"/>
        <v>567.59610178084631</v>
      </c>
      <c r="K40" s="174">
        <f t="shared" si="5"/>
        <v>534.75857600039376</v>
      </c>
      <c r="L40" s="174">
        <f t="shared" si="5"/>
        <v>501.92105021994132</v>
      </c>
      <c r="M40" s="174">
        <f t="shared" si="5"/>
        <v>485.60966076511943</v>
      </c>
      <c r="N40" s="174">
        <f t="shared" si="5"/>
        <v>469.29827131029754</v>
      </c>
      <c r="O40" s="174">
        <f t="shared" si="5"/>
        <v>452.9868818554757</v>
      </c>
      <c r="P40" s="174">
        <f t="shared" si="5"/>
        <v>436.67549240065387</v>
      </c>
      <c r="Q40" s="174">
        <f t="shared" si="5"/>
        <v>420.36410294583209</v>
      </c>
      <c r="R40" s="174">
        <f t="shared" si="5"/>
        <v>415.10955165900918</v>
      </c>
      <c r="S40" s="174">
        <f t="shared" si="5"/>
        <v>409.85500037218617</v>
      </c>
      <c r="T40" s="174">
        <f t="shared" si="5"/>
        <v>404.60044908536332</v>
      </c>
      <c r="U40" s="174">
        <f t="shared" si="5"/>
        <v>399.34589779854042</v>
      </c>
      <c r="V40" s="174">
        <f t="shared" si="5"/>
        <v>394.09134651171746</v>
      </c>
      <c r="W40" s="174">
        <f t="shared" si="5"/>
        <v>388.8367952248945</v>
      </c>
      <c r="X40" s="174">
        <f t="shared" si="5"/>
        <v>383.58224393807166</v>
      </c>
      <c r="Y40" s="174">
        <f t="shared" si="5"/>
        <v>378.3276926512487</v>
      </c>
      <c r="Z40" s="174">
        <f t="shared" si="5"/>
        <v>373.07314136442585</v>
      </c>
      <c r="AA40" s="174">
        <f t="shared" si="5"/>
        <v>367.81859007760295</v>
      </c>
      <c r="AB40" s="174">
        <f t="shared" si="5"/>
        <v>362.5640387907801</v>
      </c>
      <c r="AC40" s="174">
        <f t="shared" si="5"/>
        <v>357.3094875039572</v>
      </c>
      <c r="AD40" s="174">
        <f t="shared" si="5"/>
        <v>352.0549362171343</v>
      </c>
      <c r="AE40" s="174">
        <f t="shared" si="5"/>
        <v>346.80038493031145</v>
      </c>
      <c r="AF40" s="174">
        <f t="shared" si="5"/>
        <v>341.54583364348855</v>
      </c>
      <c r="AG40" s="174">
        <f t="shared" si="5"/>
        <v>336.29128235666565</v>
      </c>
      <c r="AH40" s="174">
        <f t="shared" si="5"/>
        <v>331.03673106984274</v>
      </c>
      <c r="AI40" s="174">
        <f t="shared" si="5"/>
        <v>325.78217978301984</v>
      </c>
      <c r="AJ40" s="174">
        <f t="shared" si="5"/>
        <v>320.527628496197</v>
      </c>
      <c r="AK40" s="174">
        <f t="shared" si="5"/>
        <v>315.27307720937409</v>
      </c>
    </row>
    <row r="41" spans="1:37">
      <c r="B41" t="s">
        <v>206</v>
      </c>
      <c r="C41" t="str">
        <f t="shared" si="2"/>
        <v>ATB_2019_high</v>
      </c>
      <c r="D41" s="174">
        <f t="shared" ref="D41:AK41" si="6">D38+0.5*D50</f>
        <v>770.01953125</v>
      </c>
      <c r="E41" s="174">
        <f t="shared" si="6"/>
        <v>770.01953125</v>
      </c>
      <c r="F41" s="174">
        <f t="shared" si="6"/>
        <v>770.01953125</v>
      </c>
      <c r="G41" s="174">
        <f t="shared" si="6"/>
        <v>764.29705753504675</v>
      </c>
      <c r="H41" s="174">
        <f t="shared" si="6"/>
        <v>762.74225115215097</v>
      </c>
      <c r="I41" s="174">
        <f t="shared" si="6"/>
        <v>761.18744476925519</v>
      </c>
      <c r="J41" s="174">
        <f t="shared" si="6"/>
        <v>759.63263838635942</v>
      </c>
      <c r="K41" s="174">
        <f t="shared" si="6"/>
        <v>758.07783200346364</v>
      </c>
      <c r="L41" s="174">
        <f t="shared" si="6"/>
        <v>756.52302562056786</v>
      </c>
      <c r="M41" s="174">
        <f t="shared" si="6"/>
        <v>754.96821923767209</v>
      </c>
      <c r="N41" s="174">
        <f t="shared" si="6"/>
        <v>753.41341285477631</v>
      </c>
      <c r="O41" s="174">
        <f t="shared" si="6"/>
        <v>751.85860647188053</v>
      </c>
      <c r="P41" s="174">
        <f t="shared" si="6"/>
        <v>750.30380008898476</v>
      </c>
      <c r="Q41" s="174">
        <f t="shared" si="6"/>
        <v>748.74899370608898</v>
      </c>
      <c r="R41" s="174">
        <f t="shared" si="6"/>
        <v>748.24411718292595</v>
      </c>
      <c r="S41" s="174">
        <f t="shared" si="6"/>
        <v>747.73924065976291</v>
      </c>
      <c r="T41" s="174">
        <f t="shared" si="6"/>
        <v>747.23436413659977</v>
      </c>
      <c r="U41" s="174">
        <f t="shared" si="6"/>
        <v>746.72948761343673</v>
      </c>
      <c r="V41" s="174">
        <f t="shared" si="6"/>
        <v>746.2246110902737</v>
      </c>
      <c r="W41" s="174">
        <f t="shared" si="6"/>
        <v>745.71973456711066</v>
      </c>
      <c r="X41" s="174">
        <f t="shared" si="6"/>
        <v>745.21485804394763</v>
      </c>
      <c r="Y41" s="174">
        <f t="shared" si="6"/>
        <v>744.70998152078459</v>
      </c>
      <c r="Z41" s="174">
        <f t="shared" si="6"/>
        <v>744.20510499762145</v>
      </c>
      <c r="AA41" s="174">
        <f t="shared" si="6"/>
        <v>743.70022847445841</v>
      </c>
      <c r="AB41" s="174">
        <f t="shared" si="6"/>
        <v>743.19535195129538</v>
      </c>
      <c r="AC41" s="174">
        <f t="shared" si="6"/>
        <v>742.69047542813234</v>
      </c>
      <c r="AD41" s="174">
        <f t="shared" si="6"/>
        <v>742.18559890496931</v>
      </c>
      <c r="AE41" s="174">
        <f t="shared" si="6"/>
        <v>741.68072238180616</v>
      </c>
      <c r="AF41" s="174">
        <f t="shared" si="6"/>
        <v>741.17584585864313</v>
      </c>
      <c r="AG41" s="174">
        <f t="shared" si="6"/>
        <v>740.67096933548009</v>
      </c>
      <c r="AH41" s="174">
        <f t="shared" si="6"/>
        <v>740.16609281231706</v>
      </c>
      <c r="AI41" s="174">
        <f t="shared" si="6"/>
        <v>739.66121628915403</v>
      </c>
      <c r="AJ41" s="174">
        <f t="shared" si="6"/>
        <v>739.15633976599088</v>
      </c>
      <c r="AK41" s="174">
        <f t="shared" si="6"/>
        <v>738.65146324282784</v>
      </c>
    </row>
    <row r="42" spans="1:37">
      <c r="B42" t="s">
        <v>207</v>
      </c>
      <c r="C42" t="str">
        <f t="shared" si="2"/>
        <v>ATB_2019_low</v>
      </c>
      <c r="D42" s="174">
        <f t="shared" ref="D42:AK42" si="7">D36+1*D48</f>
        <v>872.0703125</v>
      </c>
      <c r="E42" s="174">
        <f t="shared" si="7"/>
        <v>872.0703125</v>
      </c>
      <c r="F42" s="174">
        <f t="shared" si="7"/>
        <v>777.31917254322411</v>
      </c>
      <c r="G42" s="174">
        <f t="shared" si="7"/>
        <v>682.568032586448</v>
      </c>
      <c r="H42" s="174">
        <f t="shared" si="7"/>
        <v>630.44465555257375</v>
      </c>
      <c r="I42" s="174">
        <f t="shared" si="7"/>
        <v>578.3212785186995</v>
      </c>
      <c r="J42" s="174">
        <f t="shared" si="7"/>
        <v>526.19790148482525</v>
      </c>
      <c r="K42" s="174">
        <f t="shared" si="7"/>
        <v>474.074524450951</v>
      </c>
      <c r="L42" s="174">
        <f t="shared" si="7"/>
        <v>421.95114741707692</v>
      </c>
      <c r="M42" s="174">
        <f t="shared" si="7"/>
        <v>394.64842611361905</v>
      </c>
      <c r="N42" s="174">
        <f t="shared" si="7"/>
        <v>367.34570481016112</v>
      </c>
      <c r="O42" s="174">
        <f t="shared" si="7"/>
        <v>340.04298350670319</v>
      </c>
      <c r="P42" s="174">
        <f t="shared" si="7"/>
        <v>312.74026220324527</v>
      </c>
      <c r="Q42" s="174">
        <f t="shared" si="7"/>
        <v>285.43754089978734</v>
      </c>
      <c r="R42" s="174">
        <f t="shared" si="7"/>
        <v>279.85289336044366</v>
      </c>
      <c r="S42" s="174">
        <f t="shared" si="7"/>
        <v>274.26824582109998</v>
      </c>
      <c r="T42" s="174">
        <f t="shared" si="7"/>
        <v>268.6835982817563</v>
      </c>
      <c r="U42" s="174">
        <f t="shared" si="7"/>
        <v>263.09895074241263</v>
      </c>
      <c r="V42" s="174">
        <f t="shared" si="7"/>
        <v>257.51430320306895</v>
      </c>
      <c r="W42" s="174">
        <f t="shared" si="7"/>
        <v>251.92965566372521</v>
      </c>
      <c r="X42" s="174">
        <f t="shared" si="7"/>
        <v>246.34500812438156</v>
      </c>
      <c r="Y42" s="174">
        <f t="shared" si="7"/>
        <v>240.76036058503786</v>
      </c>
      <c r="Z42" s="174">
        <f t="shared" si="7"/>
        <v>235.17571304569418</v>
      </c>
      <c r="AA42" s="174">
        <f t="shared" si="7"/>
        <v>229.59106550635047</v>
      </c>
      <c r="AB42" s="174">
        <f t="shared" si="7"/>
        <v>224.00641796700683</v>
      </c>
      <c r="AC42" s="174">
        <f t="shared" si="7"/>
        <v>218.42177042766312</v>
      </c>
      <c r="AD42" s="174">
        <f t="shared" si="7"/>
        <v>212.83712288831947</v>
      </c>
      <c r="AE42" s="174">
        <f t="shared" si="7"/>
        <v>207.25247534897579</v>
      </c>
      <c r="AF42" s="174">
        <f t="shared" si="7"/>
        <v>201.66782780963212</v>
      </c>
      <c r="AG42" s="174">
        <f t="shared" si="7"/>
        <v>196.08318027028847</v>
      </c>
      <c r="AH42" s="174">
        <f t="shared" si="7"/>
        <v>190.49853273094479</v>
      </c>
      <c r="AI42" s="174">
        <f t="shared" si="7"/>
        <v>184.91388519160114</v>
      </c>
      <c r="AJ42" s="174">
        <f t="shared" si="7"/>
        <v>179.32923765225749</v>
      </c>
      <c r="AK42" s="174">
        <f t="shared" si="7"/>
        <v>173.74459011291407</v>
      </c>
    </row>
    <row r="43" spans="1:37">
      <c r="B43" t="s">
        <v>207</v>
      </c>
      <c r="C43" t="str">
        <f t="shared" si="2"/>
        <v>ATB_2019_mid</v>
      </c>
      <c r="D43" s="174">
        <f t="shared" ref="D43:AK43" si="8">D37+1*D49</f>
        <v>872.0703125</v>
      </c>
      <c r="E43" s="174">
        <f t="shared" si="8"/>
        <v>872.0703125</v>
      </c>
      <c r="F43" s="174">
        <f t="shared" si="8"/>
        <v>813.22922756016362</v>
      </c>
      <c r="G43" s="174">
        <f t="shared" si="8"/>
        <v>754.38814262032747</v>
      </c>
      <c r="H43" s="174">
        <f t="shared" si="8"/>
        <v>717.19865559186314</v>
      </c>
      <c r="I43" s="174">
        <f t="shared" si="8"/>
        <v>680.0091685633987</v>
      </c>
      <c r="J43" s="174">
        <f t="shared" si="8"/>
        <v>642.81968153493438</v>
      </c>
      <c r="K43" s="174">
        <f t="shared" si="8"/>
        <v>605.63019450647005</v>
      </c>
      <c r="L43" s="174">
        <f t="shared" si="8"/>
        <v>568.44070747800583</v>
      </c>
      <c r="M43" s="174">
        <f t="shared" si="8"/>
        <v>549.96756761350878</v>
      </c>
      <c r="N43" s="174">
        <f t="shared" si="8"/>
        <v>531.49442774901172</v>
      </c>
      <c r="O43" s="174">
        <f t="shared" si="8"/>
        <v>513.02128788451466</v>
      </c>
      <c r="P43" s="174">
        <f t="shared" si="8"/>
        <v>494.54814802001766</v>
      </c>
      <c r="Q43" s="174">
        <f t="shared" si="8"/>
        <v>476.07500815552066</v>
      </c>
      <c r="R43" s="174">
        <f t="shared" si="8"/>
        <v>470.1240705535767</v>
      </c>
      <c r="S43" s="174">
        <f t="shared" si="8"/>
        <v>464.17313295163257</v>
      </c>
      <c r="T43" s="174">
        <f t="shared" si="8"/>
        <v>458.22219534968855</v>
      </c>
      <c r="U43" s="174">
        <f t="shared" si="8"/>
        <v>452.27125774774453</v>
      </c>
      <c r="V43" s="174">
        <f t="shared" si="8"/>
        <v>446.32032014580045</v>
      </c>
      <c r="W43" s="174">
        <f t="shared" si="8"/>
        <v>440.36938254385643</v>
      </c>
      <c r="X43" s="174">
        <f t="shared" si="8"/>
        <v>434.41844494191247</v>
      </c>
      <c r="Y43" s="174">
        <f t="shared" si="8"/>
        <v>428.46750733996839</v>
      </c>
      <c r="Z43" s="174">
        <f t="shared" si="8"/>
        <v>422.51656973802449</v>
      </c>
      <c r="AA43" s="174">
        <f t="shared" si="8"/>
        <v>416.56563213608047</v>
      </c>
      <c r="AB43" s="174">
        <f t="shared" si="8"/>
        <v>410.6146945341365</v>
      </c>
      <c r="AC43" s="174">
        <f t="shared" si="8"/>
        <v>404.66375693219248</v>
      </c>
      <c r="AD43" s="174">
        <f t="shared" si="8"/>
        <v>398.71281933024852</v>
      </c>
      <c r="AE43" s="174">
        <f t="shared" si="8"/>
        <v>392.7618817283045</v>
      </c>
      <c r="AF43" s="174">
        <f t="shared" si="8"/>
        <v>386.81094412636048</v>
      </c>
      <c r="AG43" s="174">
        <f t="shared" si="8"/>
        <v>380.86000652441652</v>
      </c>
      <c r="AH43" s="174">
        <f t="shared" si="8"/>
        <v>374.9090689224725</v>
      </c>
      <c r="AI43" s="174">
        <f t="shared" si="8"/>
        <v>368.95813132052854</v>
      </c>
      <c r="AJ43" s="174">
        <f t="shared" si="8"/>
        <v>363.00719371858452</v>
      </c>
      <c r="AK43" s="174">
        <f t="shared" si="8"/>
        <v>357.0562561166405</v>
      </c>
    </row>
    <row r="44" spans="1:37">
      <c r="B44" t="s">
        <v>207</v>
      </c>
      <c r="C44" t="str">
        <f t="shared" si="2"/>
        <v>ATB_2019_high</v>
      </c>
      <c r="D44" s="174">
        <f t="shared" ref="D44:AK44" si="9">D38+1*D50</f>
        <v>872.0703125</v>
      </c>
      <c r="E44" s="174">
        <f t="shared" si="9"/>
        <v>872.0703125</v>
      </c>
      <c r="F44" s="174">
        <f t="shared" si="9"/>
        <v>872.0703125</v>
      </c>
      <c r="G44" s="174">
        <f t="shared" si="9"/>
        <v>860.62536507009349</v>
      </c>
      <c r="H44" s="174">
        <f t="shared" si="9"/>
        <v>857.51575230430194</v>
      </c>
      <c r="I44" s="174">
        <f t="shared" si="9"/>
        <v>854.40613953851039</v>
      </c>
      <c r="J44" s="174">
        <f t="shared" si="9"/>
        <v>851.29652677271883</v>
      </c>
      <c r="K44" s="174">
        <f t="shared" si="9"/>
        <v>848.18691400692728</v>
      </c>
      <c r="L44" s="174">
        <f t="shared" si="9"/>
        <v>845.07730124113573</v>
      </c>
      <c r="M44" s="174">
        <f t="shared" si="9"/>
        <v>841.96768847534418</v>
      </c>
      <c r="N44" s="174">
        <f t="shared" si="9"/>
        <v>838.85807570955262</v>
      </c>
      <c r="O44" s="174">
        <f t="shared" si="9"/>
        <v>835.74846294376107</v>
      </c>
      <c r="P44" s="174">
        <f t="shared" si="9"/>
        <v>832.63885017796952</v>
      </c>
      <c r="Q44" s="174">
        <f t="shared" si="9"/>
        <v>829.52923741217796</v>
      </c>
      <c r="R44" s="174">
        <f t="shared" si="9"/>
        <v>828.51948436585189</v>
      </c>
      <c r="S44" s="174">
        <f t="shared" si="9"/>
        <v>827.50973131952571</v>
      </c>
      <c r="T44" s="174">
        <f t="shared" si="9"/>
        <v>826.49997827319964</v>
      </c>
      <c r="U44" s="174">
        <f t="shared" si="9"/>
        <v>825.49022522687346</v>
      </c>
      <c r="V44" s="174">
        <f t="shared" si="9"/>
        <v>824.48047218054739</v>
      </c>
      <c r="W44" s="174">
        <f t="shared" si="9"/>
        <v>823.47071913422133</v>
      </c>
      <c r="X44" s="174">
        <f t="shared" si="9"/>
        <v>822.46096608789526</v>
      </c>
      <c r="Y44" s="174">
        <f t="shared" si="9"/>
        <v>821.45121304156908</v>
      </c>
      <c r="Z44" s="174">
        <f t="shared" si="9"/>
        <v>820.44145999524301</v>
      </c>
      <c r="AA44" s="174">
        <f t="shared" si="9"/>
        <v>819.43170694891683</v>
      </c>
      <c r="AB44" s="174">
        <f t="shared" si="9"/>
        <v>818.42195390259076</v>
      </c>
      <c r="AC44" s="174">
        <f t="shared" si="9"/>
        <v>817.41220085626469</v>
      </c>
      <c r="AD44" s="174">
        <f t="shared" si="9"/>
        <v>816.40244780993851</v>
      </c>
      <c r="AE44" s="174">
        <f t="shared" si="9"/>
        <v>815.39269476361244</v>
      </c>
      <c r="AF44" s="174">
        <f t="shared" si="9"/>
        <v>814.38294171728626</v>
      </c>
      <c r="AG44" s="174">
        <f t="shared" si="9"/>
        <v>813.37318867096019</v>
      </c>
      <c r="AH44" s="174">
        <f t="shared" si="9"/>
        <v>812.36343562463412</v>
      </c>
      <c r="AI44" s="174">
        <f t="shared" si="9"/>
        <v>811.35368257830794</v>
      </c>
      <c r="AJ44" s="174">
        <f t="shared" si="9"/>
        <v>810.34392953198187</v>
      </c>
      <c r="AK44" s="174">
        <f t="shared" si="9"/>
        <v>809.33417648565569</v>
      </c>
    </row>
    <row r="46" spans="1:37">
      <c r="B46" t="s">
        <v>232</v>
      </c>
    </row>
    <row r="47" spans="1:37">
      <c r="B47" s="130" t="s">
        <v>84</v>
      </c>
      <c r="C47" s="130" t="s">
        <v>213</v>
      </c>
      <c r="D47" s="164">
        <f t="shared" ref="D47:AK47" si="10">D$20</f>
        <v>2017</v>
      </c>
      <c r="E47" s="164">
        <f t="shared" si="10"/>
        <v>2018</v>
      </c>
      <c r="F47" s="164">
        <f t="shared" si="10"/>
        <v>2019</v>
      </c>
      <c r="G47" s="164">
        <f t="shared" si="10"/>
        <v>2020</v>
      </c>
      <c r="H47" s="164">
        <f t="shared" si="10"/>
        <v>2021</v>
      </c>
      <c r="I47" s="164">
        <f t="shared" si="10"/>
        <v>2022</v>
      </c>
      <c r="J47" s="164">
        <f t="shared" si="10"/>
        <v>2023</v>
      </c>
      <c r="K47" s="164">
        <f t="shared" si="10"/>
        <v>2024</v>
      </c>
      <c r="L47" s="164">
        <f t="shared" si="10"/>
        <v>2025</v>
      </c>
      <c r="M47" s="164">
        <f t="shared" si="10"/>
        <v>2026</v>
      </c>
      <c r="N47" s="164">
        <f t="shared" si="10"/>
        <v>2027</v>
      </c>
      <c r="O47" s="164">
        <f t="shared" si="10"/>
        <v>2028</v>
      </c>
      <c r="P47" s="164">
        <f t="shared" si="10"/>
        <v>2029</v>
      </c>
      <c r="Q47" s="164">
        <f t="shared" si="10"/>
        <v>2030</v>
      </c>
      <c r="R47" s="164">
        <f t="shared" si="10"/>
        <v>2031</v>
      </c>
      <c r="S47" s="164">
        <f t="shared" si="10"/>
        <v>2032</v>
      </c>
      <c r="T47" s="164">
        <f t="shared" si="10"/>
        <v>2033</v>
      </c>
      <c r="U47" s="164">
        <f t="shared" si="10"/>
        <v>2034</v>
      </c>
      <c r="V47" s="164">
        <f t="shared" si="10"/>
        <v>2035</v>
      </c>
      <c r="W47" s="164">
        <f t="shared" si="10"/>
        <v>2036</v>
      </c>
      <c r="X47" s="164">
        <f t="shared" si="10"/>
        <v>2037</v>
      </c>
      <c r="Y47" s="164">
        <f t="shared" si="10"/>
        <v>2038</v>
      </c>
      <c r="Z47" s="164">
        <f t="shared" si="10"/>
        <v>2039</v>
      </c>
      <c r="AA47" s="164">
        <f t="shared" si="10"/>
        <v>2040</v>
      </c>
      <c r="AB47" s="164">
        <f t="shared" si="10"/>
        <v>2041</v>
      </c>
      <c r="AC47" s="164">
        <f t="shared" si="10"/>
        <v>2042</v>
      </c>
      <c r="AD47" s="164">
        <f t="shared" si="10"/>
        <v>2043</v>
      </c>
      <c r="AE47" s="164">
        <f t="shared" si="10"/>
        <v>2044</v>
      </c>
      <c r="AF47" s="164">
        <f t="shared" si="10"/>
        <v>2045</v>
      </c>
      <c r="AG47" s="164">
        <f t="shared" si="10"/>
        <v>2046</v>
      </c>
      <c r="AH47" s="164">
        <f t="shared" si="10"/>
        <v>2047</v>
      </c>
      <c r="AI47" s="164">
        <f t="shared" si="10"/>
        <v>2048</v>
      </c>
      <c r="AJ47" s="164">
        <f t="shared" si="10"/>
        <v>2049</v>
      </c>
      <c r="AK47" s="164">
        <f t="shared" si="10"/>
        <v>2050</v>
      </c>
    </row>
    <row r="48" spans="1:37">
      <c r="B48" t="str">
        <f>B36</f>
        <v>Battery_Bulk</v>
      </c>
      <c r="C48" t="str">
        <f>C36</f>
        <v>ATB_2019_low</v>
      </c>
      <c r="D48" s="178">
        <f>E48</f>
        <v>204.1015625</v>
      </c>
      <c r="E48" s="178" cm="1">
        <f t="array" ref="E48:AK48">INDEX([1]Storage!$AX10:$CD10, 1, MATCH(E$47:AK$47,[1]Storage!$AX$9:$CD$9,0))</f>
        <v>204.1015625</v>
      </c>
      <c r="F48" s="172">
        <v>181.92576378671203</v>
      </c>
      <c r="G48" s="172">
        <v>159.74996507342399</v>
      </c>
      <c r="H48" s="172">
        <v>147.55087683145342</v>
      </c>
      <c r="I48" s="172">
        <v>135.35178858948285</v>
      </c>
      <c r="J48" s="172">
        <v>123.15270034751228</v>
      </c>
      <c r="K48" s="172">
        <v>110.95361210554172</v>
      </c>
      <c r="L48" s="172">
        <v>98.754523863571194</v>
      </c>
      <c r="M48" s="172">
        <v>92.364525260634238</v>
      </c>
      <c r="N48" s="172">
        <v>85.974526657697282</v>
      </c>
      <c r="O48" s="172">
        <v>79.584528054760327</v>
      </c>
      <c r="P48" s="172">
        <v>73.194529451823371</v>
      </c>
      <c r="Q48" s="172">
        <v>66.804530848886401</v>
      </c>
      <c r="R48" s="172">
        <v>65.497485680103836</v>
      </c>
      <c r="S48" s="172">
        <v>64.19044051132127</v>
      </c>
      <c r="T48" s="172">
        <v>62.883395342538712</v>
      </c>
      <c r="U48" s="172">
        <v>61.57635017375614</v>
      </c>
      <c r="V48" s="172">
        <v>60.269305004973575</v>
      </c>
      <c r="W48" s="172">
        <v>58.962259836191016</v>
      </c>
      <c r="X48" s="172">
        <v>57.655214667408451</v>
      </c>
      <c r="Y48" s="172">
        <v>56.348169498625886</v>
      </c>
      <c r="Z48" s="172">
        <v>55.041124329843313</v>
      </c>
      <c r="AA48" s="172">
        <v>53.734079161060748</v>
      </c>
      <c r="AB48" s="172">
        <v>52.42703399227819</v>
      </c>
      <c r="AC48" s="172">
        <v>51.119988823495625</v>
      </c>
      <c r="AD48" s="172">
        <v>49.812943654713067</v>
      </c>
      <c r="AE48" s="172">
        <v>48.505898485930501</v>
      </c>
      <c r="AF48" s="172">
        <v>47.198853317147943</v>
      </c>
      <c r="AG48" s="172">
        <v>45.891808148365385</v>
      </c>
      <c r="AH48" s="172">
        <v>44.584762979582827</v>
      </c>
      <c r="AI48" s="172">
        <v>43.277717810800269</v>
      </c>
      <c r="AJ48" s="172">
        <v>41.970672642017711</v>
      </c>
      <c r="AK48" s="172">
        <v>40.663627473235209</v>
      </c>
    </row>
    <row r="49" spans="1:37">
      <c r="B49" t="str">
        <f t="shared" ref="B49:C50" si="11">B37</f>
        <v>Battery_Bulk</v>
      </c>
      <c r="C49" t="str">
        <f t="shared" si="11"/>
        <v>ATB_2019_mid</v>
      </c>
      <c r="D49" s="232">
        <f t="shared" ref="D49:D50" si="12">E49</f>
        <v>204.1015625</v>
      </c>
      <c r="E49" s="232" cm="1">
        <f t="array" ref="E49:AK49">INDEX([1]Storage!$AX11:$CD11, 1, MATCH(E$47:AK$47,[1]Storage!$AX$9:$CD$9,0))</f>
        <v>204.1015625</v>
      </c>
      <c r="F49" s="172">
        <v>190.33024474812342</v>
      </c>
      <c r="G49" s="172">
        <v>176.55892699624687</v>
      </c>
      <c r="H49" s="172">
        <v>167.85500450022329</v>
      </c>
      <c r="I49" s="172">
        <v>159.15108200419968</v>
      </c>
      <c r="J49" s="172">
        <v>150.44715950817613</v>
      </c>
      <c r="K49" s="172">
        <v>141.74323701215255</v>
      </c>
      <c r="L49" s="172">
        <v>133.03931451612902</v>
      </c>
      <c r="M49" s="172">
        <v>128.71581369677864</v>
      </c>
      <c r="N49" s="172">
        <v>124.39231287742827</v>
      </c>
      <c r="O49" s="172">
        <v>120.0688120580779</v>
      </c>
      <c r="P49" s="172">
        <v>115.74531123872752</v>
      </c>
      <c r="Q49" s="172">
        <v>111.42181041937718</v>
      </c>
      <c r="R49" s="172">
        <v>110.02903778913496</v>
      </c>
      <c r="S49" s="172">
        <v>108.63626515889274</v>
      </c>
      <c r="T49" s="172">
        <v>107.24349252865052</v>
      </c>
      <c r="U49" s="172">
        <v>105.85071989840829</v>
      </c>
      <c r="V49" s="172">
        <v>104.45794726816607</v>
      </c>
      <c r="W49" s="172">
        <v>103.06517463792385</v>
      </c>
      <c r="X49" s="172">
        <v>101.67240200768164</v>
      </c>
      <c r="Y49" s="172">
        <v>100.27962937743942</v>
      </c>
      <c r="Z49" s="172">
        <v>98.886856747197214</v>
      </c>
      <c r="AA49" s="172">
        <v>97.494084116955008</v>
      </c>
      <c r="AB49" s="172">
        <v>96.101311486712788</v>
      </c>
      <c r="AC49" s="172">
        <v>94.708538856470582</v>
      </c>
      <c r="AD49" s="172">
        <v>93.315766226228376</v>
      </c>
      <c r="AE49" s="172">
        <v>91.922993595986156</v>
      </c>
      <c r="AF49" s="172">
        <v>90.530220965743951</v>
      </c>
      <c r="AG49" s="172">
        <v>89.137448335501745</v>
      </c>
      <c r="AH49" s="172">
        <v>87.744675705259525</v>
      </c>
      <c r="AI49" s="172">
        <v>86.351903075017319</v>
      </c>
      <c r="AJ49" s="172">
        <v>84.959130444775113</v>
      </c>
      <c r="AK49" s="172">
        <v>83.566357814532893</v>
      </c>
    </row>
    <row r="50" spans="1:37">
      <c r="B50" t="str">
        <f t="shared" si="11"/>
        <v>Battery_Bulk</v>
      </c>
      <c r="C50" t="str">
        <f t="shared" si="11"/>
        <v>ATB_2019_high</v>
      </c>
      <c r="D50" s="232">
        <f t="shared" si="12"/>
        <v>204.1015625</v>
      </c>
      <c r="E50" s="232" cm="1">
        <f t="array" ref="E50:AK50">INDEX([1]Storage!$AX12:$CD12, 1, MATCH(E$47:AK$47,[1]Storage!$AX$9:$CD$9,0))</f>
        <v>204.1015625</v>
      </c>
      <c r="F50" s="172">
        <v>204.1015625</v>
      </c>
      <c r="G50" s="172">
        <v>192.65661507009347</v>
      </c>
      <c r="H50" s="172">
        <v>189.54700230430191</v>
      </c>
      <c r="I50" s="172">
        <v>186.43738953851036</v>
      </c>
      <c r="J50" s="172">
        <v>183.32777677271881</v>
      </c>
      <c r="K50" s="172">
        <v>180.21816400692725</v>
      </c>
      <c r="L50" s="172">
        <v>177.1085512411357</v>
      </c>
      <c r="M50" s="172">
        <v>173.99893847534415</v>
      </c>
      <c r="N50" s="172">
        <v>170.88932570955259</v>
      </c>
      <c r="O50" s="172">
        <v>167.77971294376104</v>
      </c>
      <c r="P50" s="172">
        <v>164.67010017796949</v>
      </c>
      <c r="Q50" s="172">
        <v>161.56048741217796</v>
      </c>
      <c r="R50" s="172">
        <v>160.55073436585184</v>
      </c>
      <c r="S50" s="172">
        <v>159.54098131952574</v>
      </c>
      <c r="T50" s="172">
        <v>158.53122827319962</v>
      </c>
      <c r="U50" s="172">
        <v>157.52147522687352</v>
      </c>
      <c r="V50" s="172">
        <v>156.51172218054739</v>
      </c>
      <c r="W50" s="172">
        <v>155.5019691342213</v>
      </c>
      <c r="X50" s="172">
        <v>154.4922160878952</v>
      </c>
      <c r="Y50" s="172">
        <v>153.4824630415691</v>
      </c>
      <c r="Z50" s="172">
        <v>152.47270999524298</v>
      </c>
      <c r="AA50" s="172">
        <v>151.46295694891685</v>
      </c>
      <c r="AB50" s="172">
        <v>150.45320390259076</v>
      </c>
      <c r="AC50" s="172">
        <v>149.44345085626463</v>
      </c>
      <c r="AD50" s="172">
        <v>148.43369780993854</v>
      </c>
      <c r="AE50" s="172">
        <v>147.42394476361241</v>
      </c>
      <c r="AF50" s="172">
        <v>146.41419171728631</v>
      </c>
      <c r="AG50" s="172">
        <v>145.40443867096019</v>
      </c>
      <c r="AH50" s="172">
        <v>144.39468562463409</v>
      </c>
      <c r="AI50" s="172">
        <v>143.38493257830797</v>
      </c>
      <c r="AJ50" s="172">
        <v>142.37517953198187</v>
      </c>
      <c r="AK50" s="172">
        <v>141.36542648565572</v>
      </c>
    </row>
    <row r="51" spans="1:37">
      <c r="B51" t="str">
        <f t="shared" ref="B51:C51" si="13">B39</f>
        <v>Battery_Conting</v>
      </c>
      <c r="C51" t="str">
        <f t="shared" si="13"/>
        <v>ATB_2019_low</v>
      </c>
      <c r="D51" s="231">
        <v>0</v>
      </c>
      <c r="E51" s="165">
        <v>0</v>
      </c>
      <c r="F51" s="165">
        <v>0</v>
      </c>
      <c r="G51" s="165">
        <v>0</v>
      </c>
      <c r="H51" s="165">
        <v>0</v>
      </c>
      <c r="I51" s="165">
        <v>0</v>
      </c>
      <c r="J51" s="165">
        <v>0</v>
      </c>
      <c r="K51" s="165">
        <v>0</v>
      </c>
      <c r="L51" s="165">
        <v>0</v>
      </c>
      <c r="M51" s="165">
        <v>0</v>
      </c>
      <c r="N51" s="165">
        <v>0</v>
      </c>
      <c r="O51" s="165">
        <v>0</v>
      </c>
      <c r="P51" s="165">
        <v>0</v>
      </c>
      <c r="Q51" s="165">
        <v>0</v>
      </c>
      <c r="R51" s="165">
        <v>0</v>
      </c>
      <c r="S51" s="165">
        <v>0</v>
      </c>
      <c r="T51" s="165">
        <v>0</v>
      </c>
      <c r="U51" s="165">
        <v>0</v>
      </c>
      <c r="V51" s="165">
        <v>0</v>
      </c>
      <c r="W51" s="165">
        <v>0</v>
      </c>
      <c r="X51" s="165">
        <v>0</v>
      </c>
      <c r="Y51" s="165">
        <v>0</v>
      </c>
      <c r="Z51" s="165">
        <v>0</v>
      </c>
      <c r="AA51" s="165">
        <v>0</v>
      </c>
      <c r="AB51" s="165">
        <v>0</v>
      </c>
      <c r="AC51" s="165">
        <v>0</v>
      </c>
      <c r="AD51" s="165">
        <v>0</v>
      </c>
      <c r="AE51" s="165">
        <v>0</v>
      </c>
      <c r="AF51" s="165">
        <v>0</v>
      </c>
      <c r="AG51" s="165">
        <v>0</v>
      </c>
      <c r="AH51" s="165">
        <v>0</v>
      </c>
      <c r="AI51" s="165">
        <v>0</v>
      </c>
      <c r="AJ51" s="165">
        <v>0</v>
      </c>
      <c r="AK51" s="165">
        <v>0</v>
      </c>
    </row>
    <row r="52" spans="1:37">
      <c r="B52" t="str">
        <f t="shared" ref="B52:C52" si="14">B40</f>
        <v>Battery_Conting</v>
      </c>
      <c r="C52" t="str">
        <f t="shared" si="14"/>
        <v>ATB_2019_mid</v>
      </c>
      <c r="D52" s="165">
        <v>0</v>
      </c>
      <c r="E52" s="165">
        <v>0</v>
      </c>
      <c r="F52" s="165">
        <v>0</v>
      </c>
      <c r="G52" s="165">
        <v>0</v>
      </c>
      <c r="H52" s="165">
        <v>0</v>
      </c>
      <c r="I52" s="165">
        <v>0</v>
      </c>
      <c r="J52" s="165">
        <v>0</v>
      </c>
      <c r="K52" s="165">
        <v>0</v>
      </c>
      <c r="L52" s="165">
        <v>0</v>
      </c>
      <c r="M52" s="165">
        <v>0</v>
      </c>
      <c r="N52" s="165">
        <v>0</v>
      </c>
      <c r="O52" s="165">
        <v>0</v>
      </c>
      <c r="P52" s="165">
        <v>0</v>
      </c>
      <c r="Q52" s="165">
        <v>0</v>
      </c>
      <c r="R52" s="165">
        <v>0</v>
      </c>
      <c r="S52" s="165">
        <v>0</v>
      </c>
      <c r="T52" s="165">
        <v>0</v>
      </c>
      <c r="U52" s="165">
        <v>0</v>
      </c>
      <c r="V52" s="165">
        <v>0</v>
      </c>
      <c r="W52" s="165">
        <v>0</v>
      </c>
      <c r="X52" s="165">
        <v>0</v>
      </c>
      <c r="Y52" s="165">
        <v>0</v>
      </c>
      <c r="Z52" s="165">
        <v>0</v>
      </c>
      <c r="AA52" s="165">
        <v>0</v>
      </c>
      <c r="AB52" s="165">
        <v>0</v>
      </c>
      <c r="AC52" s="165">
        <v>0</v>
      </c>
      <c r="AD52" s="165">
        <v>0</v>
      </c>
      <c r="AE52" s="165">
        <v>0</v>
      </c>
      <c r="AF52" s="165">
        <v>0</v>
      </c>
      <c r="AG52" s="165">
        <v>0</v>
      </c>
      <c r="AH52" s="165">
        <v>0</v>
      </c>
      <c r="AI52" s="165">
        <v>0</v>
      </c>
      <c r="AJ52" s="165">
        <v>0</v>
      </c>
      <c r="AK52" s="165">
        <v>0</v>
      </c>
    </row>
    <row r="53" spans="1:37">
      <c r="B53" t="str">
        <f t="shared" ref="B53:C53" si="15">B41</f>
        <v>Battery_Conting</v>
      </c>
      <c r="C53" t="str">
        <f t="shared" si="15"/>
        <v>ATB_2019_high</v>
      </c>
      <c r="D53" s="165">
        <v>0</v>
      </c>
      <c r="E53" s="165">
        <v>0</v>
      </c>
      <c r="F53" s="165">
        <v>0</v>
      </c>
      <c r="G53" s="165">
        <v>0</v>
      </c>
      <c r="H53" s="165">
        <v>0</v>
      </c>
      <c r="I53" s="165">
        <v>0</v>
      </c>
      <c r="J53" s="165">
        <v>0</v>
      </c>
      <c r="K53" s="165">
        <v>0</v>
      </c>
      <c r="L53" s="165">
        <v>0</v>
      </c>
      <c r="M53" s="165">
        <v>0</v>
      </c>
      <c r="N53" s="165">
        <v>0</v>
      </c>
      <c r="O53" s="165">
        <v>0</v>
      </c>
      <c r="P53" s="165">
        <v>0</v>
      </c>
      <c r="Q53" s="165">
        <v>0</v>
      </c>
      <c r="R53" s="165">
        <v>0</v>
      </c>
      <c r="S53" s="165">
        <v>0</v>
      </c>
      <c r="T53" s="165">
        <v>0</v>
      </c>
      <c r="U53" s="165">
        <v>0</v>
      </c>
      <c r="V53" s="165">
        <v>0</v>
      </c>
      <c r="W53" s="165">
        <v>0</v>
      </c>
      <c r="X53" s="165">
        <v>0</v>
      </c>
      <c r="Y53" s="165">
        <v>0</v>
      </c>
      <c r="Z53" s="165">
        <v>0</v>
      </c>
      <c r="AA53" s="165">
        <v>0</v>
      </c>
      <c r="AB53" s="165">
        <v>0</v>
      </c>
      <c r="AC53" s="165">
        <v>0</v>
      </c>
      <c r="AD53" s="165">
        <v>0</v>
      </c>
      <c r="AE53" s="165">
        <v>0</v>
      </c>
      <c r="AF53" s="165">
        <v>0</v>
      </c>
      <c r="AG53" s="165">
        <v>0</v>
      </c>
      <c r="AH53" s="165">
        <v>0</v>
      </c>
      <c r="AI53" s="165">
        <v>0</v>
      </c>
      <c r="AJ53" s="165">
        <v>0</v>
      </c>
      <c r="AK53" s="165">
        <v>0</v>
      </c>
    </row>
    <row r="54" spans="1:37">
      <c r="B54" t="str">
        <f t="shared" ref="B54:C54" si="16">B42</f>
        <v>Battery_Reg</v>
      </c>
      <c r="C54" t="str">
        <f t="shared" si="16"/>
        <v>ATB_2019_low</v>
      </c>
      <c r="D54" s="165">
        <v>0</v>
      </c>
      <c r="E54" s="165">
        <v>0</v>
      </c>
      <c r="F54" s="165">
        <v>0</v>
      </c>
      <c r="G54" s="165">
        <v>0</v>
      </c>
      <c r="H54" s="165">
        <v>0</v>
      </c>
      <c r="I54" s="165">
        <v>0</v>
      </c>
      <c r="J54" s="165">
        <v>0</v>
      </c>
      <c r="K54" s="165">
        <v>0</v>
      </c>
      <c r="L54" s="165">
        <v>0</v>
      </c>
      <c r="M54" s="165">
        <v>0</v>
      </c>
      <c r="N54" s="165">
        <v>0</v>
      </c>
      <c r="O54" s="165">
        <v>0</v>
      </c>
      <c r="P54" s="165">
        <v>0</v>
      </c>
      <c r="Q54" s="165">
        <v>0</v>
      </c>
      <c r="R54" s="165">
        <v>0</v>
      </c>
      <c r="S54" s="165">
        <v>0</v>
      </c>
      <c r="T54" s="165">
        <v>0</v>
      </c>
      <c r="U54" s="165">
        <v>0</v>
      </c>
      <c r="V54" s="165">
        <v>0</v>
      </c>
      <c r="W54" s="165">
        <v>0</v>
      </c>
      <c r="X54" s="165">
        <v>0</v>
      </c>
      <c r="Y54" s="165">
        <v>0</v>
      </c>
      <c r="Z54" s="165">
        <v>0</v>
      </c>
      <c r="AA54" s="165">
        <v>0</v>
      </c>
      <c r="AB54" s="165">
        <v>0</v>
      </c>
      <c r="AC54" s="165">
        <v>0</v>
      </c>
      <c r="AD54" s="165">
        <v>0</v>
      </c>
      <c r="AE54" s="165">
        <v>0</v>
      </c>
      <c r="AF54" s="165">
        <v>0</v>
      </c>
      <c r="AG54" s="165">
        <v>0</v>
      </c>
      <c r="AH54" s="165">
        <v>0</v>
      </c>
      <c r="AI54" s="165">
        <v>0</v>
      </c>
      <c r="AJ54" s="165">
        <v>0</v>
      </c>
      <c r="AK54" s="165">
        <v>0</v>
      </c>
    </row>
    <row r="55" spans="1:37">
      <c r="B55" t="str">
        <f t="shared" ref="B55:C55" si="17">B43</f>
        <v>Battery_Reg</v>
      </c>
      <c r="C55" t="str">
        <f t="shared" si="17"/>
        <v>ATB_2019_mid</v>
      </c>
      <c r="D55" s="165">
        <v>0</v>
      </c>
      <c r="E55" s="165">
        <v>0</v>
      </c>
      <c r="F55" s="165">
        <v>0</v>
      </c>
      <c r="G55" s="165">
        <v>0</v>
      </c>
      <c r="H55" s="165">
        <v>0</v>
      </c>
      <c r="I55" s="165">
        <v>0</v>
      </c>
      <c r="J55" s="165">
        <v>0</v>
      </c>
      <c r="K55" s="165">
        <v>0</v>
      </c>
      <c r="L55" s="165">
        <v>0</v>
      </c>
      <c r="M55" s="165">
        <v>0</v>
      </c>
      <c r="N55" s="165">
        <v>0</v>
      </c>
      <c r="O55" s="165">
        <v>0</v>
      </c>
      <c r="P55" s="165">
        <v>0</v>
      </c>
      <c r="Q55" s="165">
        <v>0</v>
      </c>
      <c r="R55" s="165">
        <v>0</v>
      </c>
      <c r="S55" s="165">
        <v>0</v>
      </c>
      <c r="T55" s="165">
        <v>0</v>
      </c>
      <c r="U55" s="165">
        <v>0</v>
      </c>
      <c r="V55" s="165">
        <v>0</v>
      </c>
      <c r="W55" s="165">
        <v>0</v>
      </c>
      <c r="X55" s="165">
        <v>0</v>
      </c>
      <c r="Y55" s="165">
        <v>0</v>
      </c>
      <c r="Z55" s="165">
        <v>0</v>
      </c>
      <c r="AA55" s="165">
        <v>0</v>
      </c>
      <c r="AB55" s="165">
        <v>0</v>
      </c>
      <c r="AC55" s="165">
        <v>0</v>
      </c>
      <c r="AD55" s="165">
        <v>0</v>
      </c>
      <c r="AE55" s="165">
        <v>0</v>
      </c>
      <c r="AF55" s="165">
        <v>0</v>
      </c>
      <c r="AG55" s="165">
        <v>0</v>
      </c>
      <c r="AH55" s="165">
        <v>0</v>
      </c>
      <c r="AI55" s="165">
        <v>0</v>
      </c>
      <c r="AJ55" s="165">
        <v>0</v>
      </c>
      <c r="AK55" s="165">
        <v>0</v>
      </c>
    </row>
    <row r="56" spans="1:37">
      <c r="B56" t="str">
        <f t="shared" ref="B56:C56" si="18">B44</f>
        <v>Battery_Reg</v>
      </c>
      <c r="C56" t="str">
        <f t="shared" si="18"/>
        <v>ATB_2019_high</v>
      </c>
      <c r="D56" s="165">
        <v>0</v>
      </c>
      <c r="E56" s="165">
        <v>0</v>
      </c>
      <c r="F56" s="165">
        <v>0</v>
      </c>
      <c r="G56" s="165">
        <v>0</v>
      </c>
      <c r="H56" s="165">
        <v>0</v>
      </c>
      <c r="I56" s="165">
        <v>0</v>
      </c>
      <c r="J56" s="165">
        <v>0</v>
      </c>
      <c r="K56" s="165">
        <v>0</v>
      </c>
      <c r="L56" s="165">
        <v>0</v>
      </c>
      <c r="M56" s="165">
        <v>0</v>
      </c>
      <c r="N56" s="165">
        <v>0</v>
      </c>
      <c r="O56" s="165">
        <v>0</v>
      </c>
      <c r="P56" s="165">
        <v>0</v>
      </c>
      <c r="Q56" s="165">
        <v>0</v>
      </c>
      <c r="R56" s="165">
        <v>0</v>
      </c>
      <c r="S56" s="165">
        <v>0</v>
      </c>
      <c r="T56" s="165">
        <v>0</v>
      </c>
      <c r="U56" s="165">
        <v>0</v>
      </c>
      <c r="V56" s="165">
        <v>0</v>
      </c>
      <c r="W56" s="165">
        <v>0</v>
      </c>
      <c r="X56" s="165">
        <v>0</v>
      </c>
      <c r="Y56" s="165">
        <v>0</v>
      </c>
      <c r="Z56" s="165">
        <v>0</v>
      </c>
      <c r="AA56" s="165">
        <v>0</v>
      </c>
      <c r="AB56" s="165">
        <v>0</v>
      </c>
      <c r="AC56" s="165">
        <v>0</v>
      </c>
      <c r="AD56" s="165">
        <v>0</v>
      </c>
      <c r="AE56" s="165">
        <v>0</v>
      </c>
      <c r="AF56" s="165">
        <v>0</v>
      </c>
      <c r="AG56" s="165">
        <v>0</v>
      </c>
      <c r="AH56" s="165">
        <v>0</v>
      </c>
      <c r="AI56" s="165">
        <v>0</v>
      </c>
      <c r="AJ56" s="165">
        <v>0</v>
      </c>
      <c r="AK56" s="165">
        <v>0</v>
      </c>
    </row>
    <row r="58" spans="1:37">
      <c r="B58" t="s">
        <v>228</v>
      </c>
      <c r="C58" t="s">
        <v>250</v>
      </c>
    </row>
    <row r="59" spans="1:37">
      <c r="B59" s="130" t="s">
        <v>84</v>
      </c>
      <c r="C59" s="130" t="s">
        <v>213</v>
      </c>
      <c r="D59" s="164">
        <f t="shared" ref="D59:AK59" si="19">D$20</f>
        <v>2017</v>
      </c>
      <c r="E59" s="164">
        <f t="shared" si="19"/>
        <v>2018</v>
      </c>
      <c r="F59" s="164">
        <f t="shared" si="19"/>
        <v>2019</v>
      </c>
      <c r="G59" s="164">
        <f t="shared" si="19"/>
        <v>2020</v>
      </c>
      <c r="H59" s="164">
        <f t="shared" si="19"/>
        <v>2021</v>
      </c>
      <c r="I59" s="164">
        <f t="shared" si="19"/>
        <v>2022</v>
      </c>
      <c r="J59" s="164">
        <f t="shared" si="19"/>
        <v>2023</v>
      </c>
      <c r="K59" s="164">
        <f t="shared" si="19"/>
        <v>2024</v>
      </c>
      <c r="L59" s="164">
        <f t="shared" si="19"/>
        <v>2025</v>
      </c>
      <c r="M59" s="164">
        <f t="shared" si="19"/>
        <v>2026</v>
      </c>
      <c r="N59" s="164">
        <f t="shared" si="19"/>
        <v>2027</v>
      </c>
      <c r="O59" s="164">
        <f t="shared" si="19"/>
        <v>2028</v>
      </c>
      <c r="P59" s="164">
        <f t="shared" si="19"/>
        <v>2029</v>
      </c>
      <c r="Q59" s="164">
        <f t="shared" si="19"/>
        <v>2030</v>
      </c>
      <c r="R59" s="164">
        <f t="shared" si="19"/>
        <v>2031</v>
      </c>
      <c r="S59" s="164">
        <f t="shared" si="19"/>
        <v>2032</v>
      </c>
      <c r="T59" s="164">
        <f t="shared" si="19"/>
        <v>2033</v>
      </c>
      <c r="U59" s="164">
        <f t="shared" si="19"/>
        <v>2034</v>
      </c>
      <c r="V59" s="164">
        <f t="shared" si="19"/>
        <v>2035</v>
      </c>
      <c r="W59" s="164">
        <f t="shared" si="19"/>
        <v>2036</v>
      </c>
      <c r="X59" s="164">
        <f t="shared" si="19"/>
        <v>2037</v>
      </c>
      <c r="Y59" s="164">
        <f t="shared" si="19"/>
        <v>2038</v>
      </c>
      <c r="Z59" s="164">
        <f t="shared" si="19"/>
        <v>2039</v>
      </c>
      <c r="AA59" s="164">
        <f t="shared" si="19"/>
        <v>2040</v>
      </c>
      <c r="AB59" s="164">
        <f t="shared" si="19"/>
        <v>2041</v>
      </c>
      <c r="AC59" s="164">
        <f t="shared" si="19"/>
        <v>2042</v>
      </c>
      <c r="AD59" s="164">
        <f t="shared" si="19"/>
        <v>2043</v>
      </c>
      <c r="AE59" s="164">
        <f t="shared" si="19"/>
        <v>2044</v>
      </c>
      <c r="AF59" s="164">
        <f t="shared" si="19"/>
        <v>2045</v>
      </c>
      <c r="AG59" s="164">
        <f t="shared" si="19"/>
        <v>2046</v>
      </c>
      <c r="AH59" s="164">
        <f t="shared" si="19"/>
        <v>2047</v>
      </c>
      <c r="AI59" s="164">
        <f t="shared" si="19"/>
        <v>2048</v>
      </c>
      <c r="AJ59" s="164">
        <f t="shared" si="19"/>
        <v>2049</v>
      </c>
      <c r="AK59" s="164">
        <f t="shared" si="19"/>
        <v>2050</v>
      </c>
    </row>
    <row r="60" spans="1:37">
      <c r="A60" t="str">
        <f>A21</f>
        <v>RL3UtLosAngs</v>
      </c>
      <c r="B60" t="str">
        <f>B21</f>
        <v>CentralTrackingPV</v>
      </c>
      <c r="C60" t="str">
        <f>C21</f>
        <v>ATB_2019_low</v>
      </c>
      <c r="D60" s="176" cm="1">
        <f t="array" ref="D60:AK74">INDEX('[1]Summary_O&amp;M'!$A$1:$AZ$300, MATCH(A60:A74, '[1]Summary_O&amp;M'!$A$1:$A$300, 0), MATCH(D59:AK59, '[1]Summary_O&amp;M'!$A$1:$AZ$1, 0))</f>
        <v>19.867219751534215</v>
      </c>
      <c r="E60" s="173">
        <v>13.802868100052967</v>
      </c>
      <c r="F60" s="173">
        <v>11.383051601102096</v>
      </c>
      <c r="G60" s="173">
        <v>10.680157077068991</v>
      </c>
      <c r="H60" s="173">
        <v>10.280566026513405</v>
      </c>
      <c r="I60" s="173">
        <v>9.8809749759578196</v>
      </c>
      <c r="J60" s="173">
        <v>9.4813839254022358</v>
      </c>
      <c r="K60" s="173">
        <v>9.0817928748466503</v>
      </c>
      <c r="L60" s="173">
        <v>8.6822018242910648</v>
      </c>
      <c r="M60" s="173">
        <v>8.2826107737354793</v>
      </c>
      <c r="N60" s="173">
        <v>7.8830197231798955</v>
      </c>
      <c r="O60" s="173">
        <v>7.48342867262431</v>
      </c>
      <c r="P60" s="173">
        <v>7.0838376220687254</v>
      </c>
      <c r="Q60" s="173">
        <v>6.6842465715131354</v>
      </c>
      <c r="R60" s="173">
        <v>6.4930736668562519</v>
      </c>
      <c r="S60" s="173">
        <v>6.3019007621993683</v>
      </c>
      <c r="T60" s="173">
        <v>6.1107278575424857</v>
      </c>
      <c r="U60" s="173">
        <v>5.9195549528856022</v>
      </c>
      <c r="V60" s="173">
        <v>5.7283820482287187</v>
      </c>
      <c r="W60" s="173">
        <v>5.5833245150341906</v>
      </c>
      <c r="X60" s="173">
        <v>5.4382669818396616</v>
      </c>
      <c r="Y60" s="173">
        <v>5.2932094486451335</v>
      </c>
      <c r="Z60" s="173">
        <v>5.1481519154506046</v>
      </c>
      <c r="AA60" s="173">
        <v>5.0030943822560774</v>
      </c>
      <c r="AB60" s="173">
        <v>4.9151091571033341</v>
      </c>
      <c r="AC60" s="173">
        <v>4.8271239319505908</v>
      </c>
      <c r="AD60" s="173">
        <v>4.7391387067978474</v>
      </c>
      <c r="AE60" s="173">
        <v>4.6511534816451041</v>
      </c>
      <c r="AF60" s="173">
        <v>4.5631682564923626</v>
      </c>
      <c r="AG60" s="173">
        <v>4.493292887339555</v>
      </c>
      <c r="AH60" s="173">
        <v>4.4234175181867492</v>
      </c>
      <c r="AI60" s="173">
        <v>4.3535421490339425</v>
      </c>
      <c r="AJ60" s="173">
        <v>4.2836667798811368</v>
      </c>
      <c r="AK60" s="173">
        <v>4.2137914107283292</v>
      </c>
    </row>
    <row r="61" spans="1:37">
      <c r="A61" t="str">
        <f t="shared" ref="A61:A74" si="20">A22</f>
        <v>RM3UtLosAngs</v>
      </c>
      <c r="B61" t="str">
        <f t="shared" ref="B61:C61" si="21">B22</f>
        <v>CentralTrackingPV</v>
      </c>
      <c r="C61" t="str">
        <f t="shared" si="21"/>
        <v>ATB_2019_mid</v>
      </c>
      <c r="D61" s="173">
        <v>19.867219751534215</v>
      </c>
      <c r="E61" s="173">
        <v>13.802868100052967</v>
      </c>
      <c r="F61" s="173">
        <v>12.963738634939462</v>
      </c>
      <c r="G61" s="173">
        <v>12.72</v>
      </c>
      <c r="H61" s="173">
        <v>12.480000000000002</v>
      </c>
      <c r="I61" s="173">
        <v>12.226666666666667</v>
      </c>
      <c r="J61" s="173">
        <v>11.973333333333334</v>
      </c>
      <c r="K61" s="173">
        <v>11.72</v>
      </c>
      <c r="L61" s="173">
        <v>11.466666666666669</v>
      </c>
      <c r="M61" s="173">
        <v>11.213333333333335</v>
      </c>
      <c r="N61" s="173">
        <v>10.960000000000003</v>
      </c>
      <c r="O61" s="173">
        <v>10.706666666666671</v>
      </c>
      <c r="P61" s="173">
        <v>10.453333333333337</v>
      </c>
      <c r="Q61" s="173">
        <v>10.200000000000001</v>
      </c>
      <c r="R61" s="173">
        <v>10.086917548238176</v>
      </c>
      <c r="S61" s="173">
        <v>9.9738350964763534</v>
      </c>
      <c r="T61" s="173">
        <v>9.8607526447145304</v>
      </c>
      <c r="U61" s="173">
        <v>9.7476701929527074</v>
      </c>
      <c r="V61" s="173">
        <v>9.6345877411908827</v>
      </c>
      <c r="W61" s="173">
        <v>9.5215052894290597</v>
      </c>
      <c r="X61" s="173">
        <v>9.4084228376672367</v>
      </c>
      <c r="Y61" s="173">
        <v>9.2953403859054138</v>
      </c>
      <c r="Z61" s="173">
        <v>9.1822579341435908</v>
      </c>
      <c r="AA61" s="173">
        <v>9.0691754823817643</v>
      </c>
      <c r="AB61" s="173">
        <v>8.9711303420316906</v>
      </c>
      <c r="AC61" s="173">
        <v>8.8730852016816169</v>
      </c>
      <c r="AD61" s="173">
        <v>8.7750400613315414</v>
      </c>
      <c r="AE61" s="173">
        <v>8.6769949209814694</v>
      </c>
      <c r="AF61" s="173">
        <v>8.5789497806313957</v>
      </c>
      <c r="AG61" s="173">
        <v>8.480904640281322</v>
      </c>
      <c r="AH61" s="173">
        <v>8.3828594999312465</v>
      </c>
      <c r="AI61" s="173">
        <v>8.2848143595811727</v>
      </c>
      <c r="AJ61" s="173">
        <v>8.1867692192311008</v>
      </c>
      <c r="AK61" s="173">
        <v>8.0887240788810324</v>
      </c>
    </row>
    <row r="62" spans="1:37">
      <c r="A62" t="str">
        <f t="shared" si="20"/>
        <v>RC3UtLosAngs</v>
      </c>
      <c r="B62" t="str">
        <f t="shared" ref="B62:C62" si="22">B23</f>
        <v>CentralTrackingPV</v>
      </c>
      <c r="C62" t="str">
        <f t="shared" si="22"/>
        <v>ATB_2019_high</v>
      </c>
      <c r="D62" s="173">
        <v>19.867219751534215</v>
      </c>
      <c r="E62" s="173">
        <v>13.802868100052967</v>
      </c>
      <c r="F62" s="173">
        <v>13.802868100052967</v>
      </c>
      <c r="G62" s="173">
        <v>13.802868100052967</v>
      </c>
      <c r="H62" s="173">
        <v>13.802868100052967</v>
      </c>
      <c r="I62" s="173">
        <v>13.802868100052967</v>
      </c>
      <c r="J62" s="173">
        <v>13.802868100052967</v>
      </c>
      <c r="K62" s="173">
        <v>13.802868100052967</v>
      </c>
      <c r="L62" s="173">
        <v>13.802868100052967</v>
      </c>
      <c r="M62" s="173">
        <v>13.802868100052967</v>
      </c>
      <c r="N62" s="173">
        <v>13.802868100052967</v>
      </c>
      <c r="O62" s="173">
        <v>13.802868100052967</v>
      </c>
      <c r="P62" s="173">
        <v>13.802868100052967</v>
      </c>
      <c r="Q62" s="173">
        <v>13.802868100052967</v>
      </c>
      <c r="R62" s="173">
        <v>13.802868100052967</v>
      </c>
      <c r="S62" s="173">
        <v>13.802868100052967</v>
      </c>
      <c r="T62" s="173">
        <v>13.802868100052967</v>
      </c>
      <c r="U62" s="173">
        <v>13.802868100052967</v>
      </c>
      <c r="V62" s="173">
        <v>13.802868100052967</v>
      </c>
      <c r="W62" s="173">
        <v>13.802868100052967</v>
      </c>
      <c r="X62" s="173">
        <v>13.802868100052967</v>
      </c>
      <c r="Y62" s="173">
        <v>13.802868100052967</v>
      </c>
      <c r="Z62" s="173">
        <v>13.802868100052967</v>
      </c>
      <c r="AA62" s="173">
        <v>13.802868100052967</v>
      </c>
      <c r="AB62" s="173">
        <v>13.802868100052967</v>
      </c>
      <c r="AC62" s="173">
        <v>13.802868100052967</v>
      </c>
      <c r="AD62" s="173">
        <v>13.802868100052967</v>
      </c>
      <c r="AE62" s="173">
        <v>13.802868100052967</v>
      </c>
      <c r="AF62" s="173">
        <v>13.802868100052967</v>
      </c>
      <c r="AG62" s="173">
        <v>13.802868100052967</v>
      </c>
      <c r="AH62" s="173">
        <v>13.802868100052967</v>
      </c>
      <c r="AI62" s="173">
        <v>13.802868100052967</v>
      </c>
      <c r="AJ62" s="173">
        <v>13.802868100052967</v>
      </c>
      <c r="AK62" s="173">
        <v>13.802868100052967</v>
      </c>
    </row>
    <row r="63" spans="1:37">
      <c r="A63" t="str">
        <f t="shared" si="20"/>
        <v>RL3CoLosAngs</v>
      </c>
      <c r="B63" t="str">
        <f t="shared" ref="B63:C63" si="23">B24</f>
        <v>FlatDistPV</v>
      </c>
      <c r="C63" t="str">
        <f t="shared" si="23"/>
        <v>ATB_2019_low</v>
      </c>
      <c r="D63" s="173">
        <v>17.935380393925925</v>
      </c>
      <c r="E63" s="173">
        <v>17.102280701055726</v>
      </c>
      <c r="F63" s="173">
        <v>13.146547163405941</v>
      </c>
      <c r="G63" s="173">
        <v>12.310138834981148</v>
      </c>
      <c r="H63" s="173">
        <v>11.076112347761187</v>
      </c>
      <c r="I63" s="173">
        <v>10.700197968854262</v>
      </c>
      <c r="J63" s="173">
        <v>10.324283589947337</v>
      </c>
      <c r="K63" s="173">
        <v>9.9483692110404114</v>
      </c>
      <c r="L63" s="173">
        <v>9.5724548321334861</v>
      </c>
      <c r="M63" s="173">
        <v>9.1965404532265609</v>
      </c>
      <c r="N63" s="173">
        <v>8.8206260743196356</v>
      </c>
      <c r="O63" s="173">
        <v>8.4447116954127104</v>
      </c>
      <c r="P63" s="173">
        <v>8.0687973165057834</v>
      </c>
      <c r="Q63" s="173">
        <v>7.6928829375988563</v>
      </c>
      <c r="R63" s="173">
        <v>7.5046515173436523</v>
      </c>
      <c r="S63" s="173">
        <v>7.3164200970884492</v>
      </c>
      <c r="T63" s="173">
        <v>7.1281886768332443</v>
      </c>
      <c r="U63" s="173">
        <v>6.9399572565780412</v>
      </c>
      <c r="V63" s="173">
        <v>6.7517258363228372</v>
      </c>
      <c r="W63" s="173">
        <v>6.5634944160676341</v>
      </c>
      <c r="X63" s="173">
        <v>6.3752629958124292</v>
      </c>
      <c r="Y63" s="173">
        <v>6.187031575557226</v>
      </c>
      <c r="Z63" s="173">
        <v>5.998800155302022</v>
      </c>
      <c r="AA63" s="173">
        <v>5.8105687350468216</v>
      </c>
      <c r="AB63" s="173">
        <v>5.7595118615421388</v>
      </c>
      <c r="AC63" s="173">
        <v>5.7084549880374578</v>
      </c>
      <c r="AD63" s="173">
        <v>5.657398114532775</v>
      </c>
      <c r="AE63" s="173">
        <v>5.6063412410280922</v>
      </c>
      <c r="AF63" s="173">
        <v>5.3573505623347319</v>
      </c>
      <c r="AG63" s="173">
        <v>5.3458804498677859</v>
      </c>
      <c r="AH63" s="173">
        <v>5.3344103374008407</v>
      </c>
      <c r="AI63" s="173">
        <v>5.3229402249338946</v>
      </c>
      <c r="AJ63" s="173">
        <v>5.3114701124669486</v>
      </c>
      <c r="AK63" s="173">
        <v>5.3</v>
      </c>
    </row>
    <row r="64" spans="1:37">
      <c r="A64" t="str">
        <f t="shared" si="20"/>
        <v>RM3CoLosAngs</v>
      </c>
      <c r="B64" t="str">
        <f t="shared" ref="B64:C64" si="24">B25</f>
        <v>FlatDistPV</v>
      </c>
      <c r="C64" t="str">
        <f t="shared" si="24"/>
        <v>ATB_2019_mid</v>
      </c>
      <c r="D64" s="173">
        <v>17.935380393925925</v>
      </c>
      <c r="E64" s="173">
        <v>17.102280701055726</v>
      </c>
      <c r="F64" s="173">
        <v>16.991960569761972</v>
      </c>
      <c r="G64" s="173">
        <v>16.008984217883214</v>
      </c>
      <c r="H64" s="173">
        <v>15.782198928478577</v>
      </c>
      <c r="I64" s="173">
        <v>15.417510158647625</v>
      </c>
      <c r="J64" s="173">
        <v>15.052821388816673</v>
      </c>
      <c r="K64" s="173">
        <v>14.688132618985721</v>
      </c>
      <c r="L64" s="173">
        <v>14.323443849154769</v>
      </c>
      <c r="M64" s="173">
        <v>13.958755079323817</v>
      </c>
      <c r="N64" s="173">
        <v>13.594066309492865</v>
      </c>
      <c r="O64" s="173">
        <v>13.229377539661913</v>
      </c>
      <c r="P64" s="173">
        <v>12.864688769830963</v>
      </c>
      <c r="Q64" s="173">
        <v>12.5</v>
      </c>
      <c r="R64" s="173">
        <v>12.382356997572872</v>
      </c>
      <c r="S64" s="173">
        <v>12.264713995145744</v>
      </c>
      <c r="T64" s="173">
        <v>12.147070992718616</v>
      </c>
      <c r="U64" s="173">
        <v>12.029427990291488</v>
      </c>
      <c r="V64" s="173">
        <v>11.91178498786436</v>
      </c>
      <c r="W64" s="173">
        <v>11.794141985437232</v>
      </c>
      <c r="X64" s="173">
        <v>11.676498983010104</v>
      </c>
      <c r="Y64" s="173">
        <v>11.558855980582976</v>
      </c>
      <c r="Z64" s="173">
        <v>11.44121297815585</v>
      </c>
      <c r="AA64" s="173">
        <v>11.323569975728729</v>
      </c>
      <c r="AB64" s="173">
        <v>11.191212978155855</v>
      </c>
      <c r="AC64" s="173">
        <v>11.058855980582983</v>
      </c>
      <c r="AD64" s="173">
        <v>10.926498983010109</v>
      </c>
      <c r="AE64" s="173">
        <v>10.794141985437236</v>
      </c>
      <c r="AF64" s="173">
        <v>10.661784987864362</v>
      </c>
      <c r="AG64" s="173">
        <v>10.529427990291488</v>
      </c>
      <c r="AH64" s="173">
        <v>10.397070992718616</v>
      </c>
      <c r="AI64" s="173">
        <v>10.264713995145742</v>
      </c>
      <c r="AJ64" s="173">
        <v>10.132356997572868</v>
      </c>
      <c r="AK64" s="173">
        <v>10</v>
      </c>
    </row>
    <row r="65" spans="1:37">
      <c r="A65" t="str">
        <f t="shared" si="20"/>
        <v>RC3CoLosAngs</v>
      </c>
      <c r="B65" t="str">
        <f t="shared" ref="B65:C65" si="25">B26</f>
        <v>FlatDistPV</v>
      </c>
      <c r="C65" t="str">
        <f t="shared" si="25"/>
        <v>ATB_2019_high</v>
      </c>
      <c r="D65" s="173">
        <v>17.935380393925925</v>
      </c>
      <c r="E65" s="173">
        <v>17.102280701055726</v>
      </c>
      <c r="F65" s="173">
        <v>17.102280701055726</v>
      </c>
      <c r="G65" s="173">
        <v>17.102280701055726</v>
      </c>
      <c r="H65" s="173">
        <v>17.102280701055726</v>
      </c>
      <c r="I65" s="173">
        <v>17.102280701055726</v>
      </c>
      <c r="J65" s="173">
        <v>17.102280701055726</v>
      </c>
      <c r="K65" s="173">
        <v>17.102280701055726</v>
      </c>
      <c r="L65" s="173">
        <v>17.102280701055726</v>
      </c>
      <c r="M65" s="173">
        <v>17.102280701055726</v>
      </c>
      <c r="N65" s="173">
        <v>17.102280701055726</v>
      </c>
      <c r="O65" s="173">
        <v>17.102280701055726</v>
      </c>
      <c r="P65" s="173">
        <v>17.102280701055726</v>
      </c>
      <c r="Q65" s="173">
        <v>17.102280701055726</v>
      </c>
      <c r="R65" s="173">
        <v>17.102280701055726</v>
      </c>
      <c r="S65" s="173">
        <v>17.102280701055726</v>
      </c>
      <c r="T65" s="173">
        <v>17.102280701055726</v>
      </c>
      <c r="U65" s="173">
        <v>17.102280701055726</v>
      </c>
      <c r="V65" s="173">
        <v>17.102280701055726</v>
      </c>
      <c r="W65" s="173">
        <v>17.102280701055726</v>
      </c>
      <c r="X65" s="173">
        <v>17.102280701055726</v>
      </c>
      <c r="Y65" s="173">
        <v>17.102280701055726</v>
      </c>
      <c r="Z65" s="173">
        <v>17.102280701055726</v>
      </c>
      <c r="AA65" s="173">
        <v>17.102280701055726</v>
      </c>
      <c r="AB65" s="173">
        <v>17.102280701055726</v>
      </c>
      <c r="AC65" s="173">
        <v>17.102280701055726</v>
      </c>
      <c r="AD65" s="173">
        <v>17.102280701055726</v>
      </c>
      <c r="AE65" s="173">
        <v>17.102280701055726</v>
      </c>
      <c r="AF65" s="173">
        <v>17.102280701055726</v>
      </c>
      <c r="AG65" s="173">
        <v>17.102280701055726</v>
      </c>
      <c r="AH65" s="173">
        <v>17.102280701055726</v>
      </c>
      <c r="AI65" s="173">
        <v>17.102280701055726</v>
      </c>
      <c r="AJ65" s="173">
        <v>17.102280701055726</v>
      </c>
      <c r="AK65" s="173">
        <v>17.102280701055726</v>
      </c>
    </row>
    <row r="66" spans="1:37">
      <c r="A66" t="str">
        <f t="shared" si="20"/>
        <v>RL3ReLosAngs</v>
      </c>
      <c r="B66" t="str">
        <f t="shared" ref="B66:C66" si="26">B27</f>
        <v>SlopedDistPV</v>
      </c>
      <c r="C66" t="str">
        <f t="shared" si="26"/>
        <v>ATB_2019_low</v>
      </c>
      <c r="D66" s="173">
        <v>23.427781782268116</v>
      </c>
      <c r="E66" s="173">
        <v>21.475466633745775</v>
      </c>
      <c r="F66" s="173">
        <v>18.768527819999992</v>
      </c>
      <c r="G66" s="173">
        <v>17.736258789899995</v>
      </c>
      <c r="H66" s="173">
        <v>16.605218399945961</v>
      </c>
      <c r="I66" s="173">
        <v>15.474178009991924</v>
      </c>
      <c r="J66" s="173">
        <v>14.34313762003789</v>
      </c>
      <c r="K66" s="173">
        <v>13.212097230083856</v>
      </c>
      <c r="L66" s="173">
        <v>12.081056840129822</v>
      </c>
      <c r="M66" s="173">
        <v>10.95001645017579</v>
      </c>
      <c r="N66" s="173">
        <v>9.818976060221754</v>
      </c>
      <c r="O66" s="173">
        <v>8.68793567026772</v>
      </c>
      <c r="P66" s="173">
        <v>7.5568952803136868</v>
      </c>
      <c r="Q66" s="173">
        <v>6.4258548903596528</v>
      </c>
      <c r="R66" s="173">
        <v>6.2700981843963755</v>
      </c>
      <c r="S66" s="173">
        <v>6.1143414784330981</v>
      </c>
      <c r="T66" s="173">
        <v>5.9585847724698207</v>
      </c>
      <c r="U66" s="173">
        <v>5.8028280665065433</v>
      </c>
      <c r="V66" s="173">
        <v>5.6470713605432659</v>
      </c>
      <c r="W66" s="173">
        <v>5.4913146545799894</v>
      </c>
      <c r="X66" s="173">
        <v>5.335557948616712</v>
      </c>
      <c r="Y66" s="173">
        <v>5.1798012426534346</v>
      </c>
      <c r="Z66" s="173">
        <v>5.0240445366901572</v>
      </c>
      <c r="AA66" s="173">
        <v>4.8682878307268833</v>
      </c>
      <c r="AB66" s="173">
        <v>4.7937883145145452</v>
      </c>
      <c r="AC66" s="173">
        <v>4.7192887983022072</v>
      </c>
      <c r="AD66" s="173">
        <v>4.6447892820898691</v>
      </c>
      <c r="AE66" s="173">
        <v>4.570289765877531</v>
      </c>
      <c r="AF66" s="173">
        <v>4.4957902496651938</v>
      </c>
      <c r="AG66" s="173">
        <v>4.4766321997321548</v>
      </c>
      <c r="AH66" s="173">
        <v>4.4574741497991166</v>
      </c>
      <c r="AI66" s="173">
        <v>4.4383160998660784</v>
      </c>
      <c r="AJ66" s="173">
        <v>4.4191580499330403</v>
      </c>
      <c r="AK66" s="173">
        <v>4.4000000000000004</v>
      </c>
    </row>
    <row r="67" spans="1:37">
      <c r="A67" t="str">
        <f t="shared" si="20"/>
        <v>RM3ReLosAngs</v>
      </c>
      <c r="B67" t="str">
        <f t="shared" ref="B67:C67" si="27">B28</f>
        <v>SlopedDistPV</v>
      </c>
      <c r="C67" t="str">
        <f t="shared" si="27"/>
        <v>ATB_2019_mid</v>
      </c>
      <c r="D67" s="173">
        <v>23.427781782268116</v>
      </c>
      <c r="E67" s="173">
        <v>21.475466633745775</v>
      </c>
      <c r="F67" s="173">
        <v>20.602561863834836</v>
      </c>
      <c r="G67" s="173">
        <v>20.086745196578846</v>
      </c>
      <c r="H67" s="173">
        <v>19.204865985973182</v>
      </c>
      <c r="I67" s="173">
        <v>18.322986775367518</v>
      </c>
      <c r="J67" s="173">
        <v>17.441107564761854</v>
      </c>
      <c r="K67" s="173">
        <v>16.55922835415619</v>
      </c>
      <c r="L67" s="173">
        <v>15.677349143550526</v>
      </c>
      <c r="M67" s="173">
        <v>14.795469932944858</v>
      </c>
      <c r="N67" s="173">
        <v>13.913590722339192</v>
      </c>
      <c r="O67" s="173">
        <v>13.031711511733526</v>
      </c>
      <c r="P67" s="173">
        <v>12.14983230112786</v>
      </c>
      <c r="Q67" s="173">
        <v>11.267953090522191</v>
      </c>
      <c r="R67" s="173">
        <v>11.05389827197812</v>
      </c>
      <c r="S67" s="173">
        <v>10.83984345343405</v>
      </c>
      <c r="T67" s="173">
        <v>10.625788634889981</v>
      </c>
      <c r="U67" s="173">
        <v>10.411733816345908</v>
      </c>
      <c r="V67" s="173">
        <v>10.197678997801837</v>
      </c>
      <c r="W67" s="173">
        <v>9.9836241792577667</v>
      </c>
      <c r="X67" s="173">
        <v>9.769569360713696</v>
      </c>
      <c r="Y67" s="173">
        <v>9.555514542169627</v>
      </c>
      <c r="Z67" s="173">
        <v>9.3414597236255545</v>
      </c>
      <c r="AA67" s="173">
        <v>9.1274049050814767</v>
      </c>
      <c r="AB67" s="173">
        <v>9.0355500511383013</v>
      </c>
      <c r="AC67" s="173">
        <v>8.943695197195126</v>
      </c>
      <c r="AD67" s="173">
        <v>8.8518403432519506</v>
      </c>
      <c r="AE67" s="173">
        <v>8.7599854893087752</v>
      </c>
      <c r="AF67" s="173">
        <v>8.6681306353655962</v>
      </c>
      <c r="AG67" s="173">
        <v>8.6465045082924767</v>
      </c>
      <c r="AH67" s="173">
        <v>8.6248783812193572</v>
      </c>
      <c r="AI67" s="173">
        <v>8.6032522541462377</v>
      </c>
      <c r="AJ67" s="173">
        <v>8.5816261270731182</v>
      </c>
      <c r="AK67" s="173">
        <v>8.56</v>
      </c>
    </row>
    <row r="68" spans="1:37">
      <c r="A68" t="str">
        <f t="shared" si="20"/>
        <v>RC3ReLosAngs</v>
      </c>
      <c r="B68" t="str">
        <f t="shared" ref="B68:C68" si="28">B29</f>
        <v>SlopedDistPV</v>
      </c>
      <c r="C68" t="str">
        <f t="shared" si="28"/>
        <v>ATB_2019_high</v>
      </c>
      <c r="D68" s="173">
        <v>23.427781782268116</v>
      </c>
      <c r="E68" s="173">
        <v>21.475466633745775</v>
      </c>
      <c r="F68" s="173">
        <v>21.475466633745775</v>
      </c>
      <c r="G68" s="173">
        <v>21.475466633745775</v>
      </c>
      <c r="H68" s="173">
        <v>21.475466633745775</v>
      </c>
      <c r="I68" s="173">
        <v>21.475466633745775</v>
      </c>
      <c r="J68" s="173">
        <v>21.475466633745775</v>
      </c>
      <c r="K68" s="173">
        <v>21.475466633745775</v>
      </c>
      <c r="L68" s="173">
        <v>21.475466633745775</v>
      </c>
      <c r="M68" s="173">
        <v>21.475466633745775</v>
      </c>
      <c r="N68" s="173">
        <v>21.475466633745775</v>
      </c>
      <c r="O68" s="173">
        <v>21.475466633745775</v>
      </c>
      <c r="P68" s="173">
        <v>21.475466633745775</v>
      </c>
      <c r="Q68" s="173">
        <v>21.475466633745775</v>
      </c>
      <c r="R68" s="173">
        <v>21.475466633745775</v>
      </c>
      <c r="S68" s="173">
        <v>21.475466633745775</v>
      </c>
      <c r="T68" s="173">
        <v>21.475466633745775</v>
      </c>
      <c r="U68" s="173">
        <v>21.475466633745775</v>
      </c>
      <c r="V68" s="173">
        <v>21.475466633745775</v>
      </c>
      <c r="W68" s="173">
        <v>21.475466633745775</v>
      </c>
      <c r="X68" s="173">
        <v>21.475466633745775</v>
      </c>
      <c r="Y68" s="173">
        <v>21.475466633745775</v>
      </c>
      <c r="Z68" s="173">
        <v>21.475466633745775</v>
      </c>
      <c r="AA68" s="173">
        <v>21.475466633745775</v>
      </c>
      <c r="AB68" s="173">
        <v>21.475466633745775</v>
      </c>
      <c r="AC68" s="173">
        <v>21.475466633745775</v>
      </c>
      <c r="AD68" s="173">
        <v>21.475466633745775</v>
      </c>
      <c r="AE68" s="173">
        <v>21.475466633745775</v>
      </c>
      <c r="AF68" s="173">
        <v>21.475466633745775</v>
      </c>
      <c r="AG68" s="173">
        <v>21.475466633745775</v>
      </c>
      <c r="AH68" s="173">
        <v>21.475466633745775</v>
      </c>
      <c r="AI68" s="173">
        <v>21.475466633745775</v>
      </c>
      <c r="AJ68" s="173">
        <v>21.475466633745775</v>
      </c>
      <c r="AK68" s="173">
        <v>21.475466633745775</v>
      </c>
    </row>
    <row r="69" spans="1:37">
      <c r="A69" t="str">
        <f t="shared" si="20"/>
        <v>RL3LaLTRG11</v>
      </c>
      <c r="B69" t="str">
        <f t="shared" ref="B69:C69" si="29">B30</f>
        <v>OnshoreWind</v>
      </c>
      <c r="C69" t="str">
        <f t="shared" si="29"/>
        <v>ATB_2019_low</v>
      </c>
      <c r="D69" s="173">
        <v>43.56</v>
      </c>
      <c r="E69" s="173">
        <v>42.853846153846156</v>
      </c>
      <c r="F69" s="173">
        <v>42.14769230769231</v>
      </c>
      <c r="G69" s="173">
        <v>41.441538461538464</v>
      </c>
      <c r="H69" s="173">
        <v>40.735384615384618</v>
      </c>
      <c r="I69" s="173">
        <v>40.029230769230772</v>
      </c>
      <c r="J69" s="173">
        <v>39.323076923076925</v>
      </c>
      <c r="K69" s="173">
        <v>38.616923076923079</v>
      </c>
      <c r="L69" s="173">
        <v>37.910769230769233</v>
      </c>
      <c r="M69" s="173">
        <v>37.204615384615387</v>
      </c>
      <c r="N69" s="173">
        <v>36.498461538461541</v>
      </c>
      <c r="O69" s="173">
        <v>35.792307692307695</v>
      </c>
      <c r="P69" s="173">
        <v>35.086153846153849</v>
      </c>
      <c r="Q69" s="173">
        <v>34.380000000000003</v>
      </c>
      <c r="R69" s="173">
        <v>33.8643</v>
      </c>
      <c r="S69" s="173">
        <v>33.348599999999998</v>
      </c>
      <c r="T69" s="173">
        <v>32.832900000000002</v>
      </c>
      <c r="U69" s="173">
        <v>32.3172</v>
      </c>
      <c r="V69" s="173">
        <v>31.801500000000004</v>
      </c>
      <c r="W69" s="173">
        <v>31.285800000000002</v>
      </c>
      <c r="X69" s="173">
        <v>30.770100000000003</v>
      </c>
      <c r="Y69" s="173">
        <v>30.254400000000004</v>
      </c>
      <c r="Z69" s="173">
        <v>29.738700000000001</v>
      </c>
      <c r="AA69" s="173">
        <v>29.223000000000003</v>
      </c>
      <c r="AB69" s="173">
        <v>28.707299999999996</v>
      </c>
      <c r="AC69" s="173">
        <v>28.191600000000001</v>
      </c>
      <c r="AD69" s="173">
        <v>27.675900000000002</v>
      </c>
      <c r="AE69" s="173">
        <v>27.160199999999996</v>
      </c>
      <c r="AF69" s="173">
        <v>26.644500000000001</v>
      </c>
      <c r="AG69" s="173">
        <v>26.128800000000002</v>
      </c>
      <c r="AH69" s="173">
        <v>25.613099999999996</v>
      </c>
      <c r="AI69" s="173">
        <v>25.0974</v>
      </c>
      <c r="AJ69" s="173">
        <v>24.581699999999998</v>
      </c>
      <c r="AK69" s="173">
        <v>24.065999999999999</v>
      </c>
    </row>
    <row r="70" spans="1:37">
      <c r="A70" t="str">
        <f t="shared" si="20"/>
        <v>RM3LaLTRG11</v>
      </c>
      <c r="B70" t="str">
        <f t="shared" ref="B70:C70" si="30">B31</f>
        <v>OnshoreWind</v>
      </c>
      <c r="C70" t="str">
        <f t="shared" si="30"/>
        <v>ATB_2019_mid</v>
      </c>
      <c r="D70" s="173">
        <v>43.56</v>
      </c>
      <c r="E70" s="173">
        <v>43.205384615384624</v>
      </c>
      <c r="F70" s="173">
        <v>42.850769230769238</v>
      </c>
      <c r="G70" s="173">
        <v>42.496153846153852</v>
      </c>
      <c r="H70" s="173">
        <v>42.141538461538467</v>
      </c>
      <c r="I70" s="173">
        <v>41.786923076923081</v>
      </c>
      <c r="J70" s="173">
        <v>41.432307692307695</v>
      </c>
      <c r="K70" s="173">
        <v>41.07769230769231</v>
      </c>
      <c r="L70" s="173">
        <v>40.723076923076931</v>
      </c>
      <c r="M70" s="173">
        <v>40.368461538461538</v>
      </c>
      <c r="N70" s="173">
        <v>40.01384615384616</v>
      </c>
      <c r="O70" s="173">
        <v>39.659230769230774</v>
      </c>
      <c r="P70" s="173">
        <v>39.304615384615389</v>
      </c>
      <c r="Q70" s="173">
        <v>38.950000000000003</v>
      </c>
      <c r="R70" s="173">
        <v>38.657875000000004</v>
      </c>
      <c r="S70" s="173">
        <v>38.365750000000006</v>
      </c>
      <c r="T70" s="173">
        <v>38.073625000000007</v>
      </c>
      <c r="U70" s="173">
        <v>37.781500000000008</v>
      </c>
      <c r="V70" s="173">
        <v>37.489375000000003</v>
      </c>
      <c r="W70" s="173">
        <v>37.197250000000004</v>
      </c>
      <c r="X70" s="173">
        <v>36.905124999999998</v>
      </c>
      <c r="Y70" s="173">
        <v>36.613</v>
      </c>
      <c r="Z70" s="173">
        <v>36.320875000000001</v>
      </c>
      <c r="AA70" s="173">
        <v>36.028750000000002</v>
      </c>
      <c r="AB70" s="173">
        <v>35.736625000000004</v>
      </c>
      <c r="AC70" s="173">
        <v>35.444500000000005</v>
      </c>
      <c r="AD70" s="173">
        <v>35.152375000000006</v>
      </c>
      <c r="AE70" s="173">
        <v>34.860250000000001</v>
      </c>
      <c r="AF70" s="173">
        <v>34.568124999999995</v>
      </c>
      <c r="AG70" s="173">
        <v>34.275999999999996</v>
      </c>
      <c r="AH70" s="173">
        <v>33.983874999999998</v>
      </c>
      <c r="AI70" s="173">
        <v>33.691749999999999</v>
      </c>
      <c r="AJ70" s="173">
        <v>33.399625</v>
      </c>
      <c r="AK70" s="173">
        <v>33.107500000000002</v>
      </c>
    </row>
    <row r="71" spans="1:37">
      <c r="A71" t="str">
        <f t="shared" si="20"/>
        <v>RC3LaLTRG11</v>
      </c>
      <c r="B71" t="str">
        <f t="shared" ref="B71:C71" si="31">B32</f>
        <v>OnshoreWind</v>
      </c>
      <c r="C71" t="str">
        <f t="shared" si="31"/>
        <v>ATB_2019_high</v>
      </c>
      <c r="D71" s="173">
        <v>43.56</v>
      </c>
      <c r="E71" s="173">
        <v>43.56</v>
      </c>
      <c r="F71" s="173">
        <v>43.56</v>
      </c>
      <c r="G71" s="173">
        <v>43.56</v>
      </c>
      <c r="H71" s="173">
        <v>43.56</v>
      </c>
      <c r="I71" s="173">
        <v>43.56</v>
      </c>
      <c r="J71" s="173">
        <v>43.56</v>
      </c>
      <c r="K71" s="173">
        <v>43.56</v>
      </c>
      <c r="L71" s="173">
        <v>43.56</v>
      </c>
      <c r="M71" s="173">
        <v>43.56</v>
      </c>
      <c r="N71" s="173">
        <v>43.56</v>
      </c>
      <c r="O71" s="173">
        <v>43.56</v>
      </c>
      <c r="P71" s="173">
        <v>43.56</v>
      </c>
      <c r="Q71" s="173">
        <v>43.56</v>
      </c>
      <c r="R71" s="173">
        <v>43.56</v>
      </c>
      <c r="S71" s="173">
        <v>43.56</v>
      </c>
      <c r="T71" s="173">
        <v>43.56</v>
      </c>
      <c r="U71" s="173">
        <v>43.56</v>
      </c>
      <c r="V71" s="173">
        <v>43.56</v>
      </c>
      <c r="W71" s="173">
        <v>43.56</v>
      </c>
      <c r="X71" s="173">
        <v>43.56</v>
      </c>
      <c r="Y71" s="173">
        <v>43.56</v>
      </c>
      <c r="Z71" s="173">
        <v>43.56</v>
      </c>
      <c r="AA71" s="173">
        <v>43.56</v>
      </c>
      <c r="AB71" s="173">
        <v>43.56</v>
      </c>
      <c r="AC71" s="173">
        <v>43.56</v>
      </c>
      <c r="AD71" s="173">
        <v>43.56</v>
      </c>
      <c r="AE71" s="173">
        <v>43.56</v>
      </c>
      <c r="AF71" s="173">
        <v>43.56</v>
      </c>
      <c r="AG71" s="173">
        <v>43.56</v>
      </c>
      <c r="AH71" s="173">
        <v>43.56</v>
      </c>
      <c r="AI71" s="173">
        <v>43.56</v>
      </c>
      <c r="AJ71" s="173">
        <v>43.56</v>
      </c>
      <c r="AK71" s="173">
        <v>43.56</v>
      </c>
    </row>
    <row r="72" spans="1:37">
      <c r="A72" t="str">
        <f t="shared" si="20"/>
        <v>RL3OfOTRG66</v>
      </c>
      <c r="B72" t="str">
        <f t="shared" ref="B72:C72" si="32">B33</f>
        <v>OffshoreWind</v>
      </c>
      <c r="C72" t="str">
        <f t="shared" si="32"/>
        <v>ATB_2019_low</v>
      </c>
      <c r="D72" s="173">
        <v>87.404261335147439</v>
      </c>
      <c r="E72" s="173">
        <v>67.95430051254489</v>
      </c>
      <c r="F72" s="173">
        <v>66.040643894388836</v>
      </c>
      <c r="G72" s="173">
        <v>64.180877635262206</v>
      </c>
      <c r="H72" s="173">
        <v>62.373484132284275</v>
      </c>
      <c r="I72" s="173">
        <v>60.616988519690032</v>
      </c>
      <c r="J72" s="173">
        <v>58.90995746531285</v>
      </c>
      <c r="K72" s="173">
        <v>57.250998000959662</v>
      </c>
      <c r="L72" s="173">
        <v>55.63875638572371</v>
      </c>
      <c r="M72" s="173">
        <v>54.071917001307476</v>
      </c>
      <c r="N72" s="173">
        <v>52.549201278454376</v>
      </c>
      <c r="O72" s="173">
        <v>51.069366653613173</v>
      </c>
      <c r="P72" s="173">
        <v>49.63120555498363</v>
      </c>
      <c r="Q72" s="173">
        <v>48.233544417116072</v>
      </c>
      <c r="R72" s="173">
        <v>46.87524272326084</v>
      </c>
      <c r="S72" s="173">
        <v>45.555192074685934</v>
      </c>
      <c r="T72" s="173">
        <v>44.272315286203671</v>
      </c>
      <c r="U72" s="173">
        <v>43.025565507168061</v>
      </c>
      <c r="V72" s="173">
        <v>41.813925367225799</v>
      </c>
      <c r="W72" s="173">
        <v>40.63640614612364</v>
      </c>
      <c r="X72" s="173">
        <v>39.492046966894783</v>
      </c>
      <c r="Y72" s="173">
        <v>38.379914011765983</v>
      </c>
      <c r="Z72" s="173">
        <v>37.299099760145268</v>
      </c>
      <c r="AA72" s="173">
        <v>36.248722248068781</v>
      </c>
      <c r="AB72" s="173">
        <v>35.227924348502277</v>
      </c>
      <c r="AC72" s="173">
        <v>34.235873071909907</v>
      </c>
      <c r="AD72" s="173">
        <v>33.271758886519741</v>
      </c>
      <c r="AE72" s="173">
        <v>32.334795057731206</v>
      </c>
      <c r="AF72" s="173">
        <v>31.424217006125435</v>
      </c>
      <c r="AG72" s="173">
        <v>30.539281683554613</v>
      </c>
      <c r="AH72" s="173">
        <v>29.6792669668013</v>
      </c>
      <c r="AI72" s="173">
        <v>28.843471068312812</v>
      </c>
      <c r="AJ72" s="173">
        <v>28.031211963529895</v>
      </c>
      <c r="AK72" s="173">
        <v>27.241826834342358</v>
      </c>
    </row>
    <row r="73" spans="1:37">
      <c r="A73" t="str">
        <f t="shared" si="20"/>
        <v>RM3OfOTRG66</v>
      </c>
      <c r="B73" t="str">
        <f t="shared" ref="B73:C73" si="33">B34</f>
        <v>OffshoreWind</v>
      </c>
      <c r="C73" t="str">
        <f t="shared" si="33"/>
        <v>ATB_2019_mid</v>
      </c>
      <c r="D73" s="173">
        <v>87.404261335147439</v>
      </c>
      <c r="E73" s="173">
        <v>84.942875640681109</v>
      </c>
      <c r="F73" s="173">
        <v>82.550804867986045</v>
      </c>
      <c r="G73" s="173">
        <v>80.226097044077747</v>
      </c>
      <c r="H73" s="173">
        <v>77.966855165355341</v>
      </c>
      <c r="I73" s="173">
        <v>75.771235649612535</v>
      </c>
      <c r="J73" s="173">
        <v>73.637446831641057</v>
      </c>
      <c r="K73" s="173">
        <v>71.563747501199572</v>
      </c>
      <c r="L73" s="173">
        <v>69.548445482154634</v>
      </c>
      <c r="M73" s="173">
        <v>67.589896251634343</v>
      </c>
      <c r="N73" s="173">
        <v>65.686501598067963</v>
      </c>
      <c r="O73" s="173">
        <v>63.836708317016466</v>
      </c>
      <c r="P73" s="173">
        <v>62.039006943729532</v>
      </c>
      <c r="Q73" s="173">
        <v>60.291930521395088</v>
      </c>
      <c r="R73" s="173">
        <v>58.594053404076043</v>
      </c>
      <c r="S73" s="173">
        <v>56.943990093357414</v>
      </c>
      <c r="T73" s="173">
        <v>55.340394107754584</v>
      </c>
      <c r="U73" s="173">
        <v>53.781956883960071</v>
      </c>
      <c r="V73" s="173">
        <v>52.267406709032244</v>
      </c>
      <c r="W73" s="173">
        <v>50.795507682654545</v>
      </c>
      <c r="X73" s="173">
        <v>49.365058708618477</v>
      </c>
      <c r="Y73" s="173">
        <v>47.974892514707477</v>
      </c>
      <c r="Z73" s="173">
        <v>46.623874700181581</v>
      </c>
      <c r="AA73" s="173">
        <v>45.31090281008597</v>
      </c>
      <c r="AB73" s="173">
        <v>44.034905435627842</v>
      </c>
      <c r="AC73" s="173">
        <v>42.794841339887384</v>
      </c>
      <c r="AD73" s="173">
        <v>41.589698608149675</v>
      </c>
      <c r="AE73" s="173">
        <v>40.41849382216401</v>
      </c>
      <c r="AF73" s="173">
        <v>39.280271257656793</v>
      </c>
      <c r="AG73" s="173">
        <v>38.174102104443264</v>
      </c>
      <c r="AH73" s="173">
        <v>37.099083708501624</v>
      </c>
      <c r="AI73" s="173">
        <v>36.054338835391015</v>
      </c>
      <c r="AJ73" s="173">
        <v>35.039014954412366</v>
      </c>
      <c r="AK73" s="173">
        <v>34.052283542927945</v>
      </c>
    </row>
    <row r="74" spans="1:37">
      <c r="A74" t="str">
        <f t="shared" si="20"/>
        <v>RC3OfOTRG66</v>
      </c>
      <c r="B74" t="str">
        <f t="shared" ref="B74:C74" si="34">B35</f>
        <v>OffshoreWind</v>
      </c>
      <c r="C74" t="str">
        <f t="shared" si="34"/>
        <v>ATB_2019_high</v>
      </c>
      <c r="D74" s="173">
        <v>87.404261335147439</v>
      </c>
      <c r="E74" s="173">
        <v>87.404261335147439</v>
      </c>
      <c r="F74" s="173">
        <v>87.404261335147439</v>
      </c>
      <c r="G74" s="173">
        <v>87.404261335147439</v>
      </c>
      <c r="H74" s="173">
        <v>87.404261335147439</v>
      </c>
      <c r="I74" s="173">
        <v>87.404261335147439</v>
      </c>
      <c r="J74" s="173">
        <v>87.404261335147439</v>
      </c>
      <c r="K74" s="173">
        <v>87.404261335147439</v>
      </c>
      <c r="L74" s="173">
        <v>87.404261335147439</v>
      </c>
      <c r="M74" s="173">
        <v>87.404261335147439</v>
      </c>
      <c r="N74" s="173">
        <v>87.404261335147439</v>
      </c>
      <c r="O74" s="173">
        <v>87.404261335147439</v>
      </c>
      <c r="P74" s="173">
        <v>87.404261335147439</v>
      </c>
      <c r="Q74" s="173">
        <v>87.404261335147439</v>
      </c>
      <c r="R74" s="173">
        <v>87.404261335147439</v>
      </c>
      <c r="S74" s="173">
        <v>87.404261335147439</v>
      </c>
      <c r="T74" s="173">
        <v>87.404261335147439</v>
      </c>
      <c r="U74" s="173">
        <v>87.404261335147439</v>
      </c>
      <c r="V74" s="173">
        <v>87.404261335147439</v>
      </c>
      <c r="W74" s="173">
        <v>87.404261335147439</v>
      </c>
      <c r="X74" s="173">
        <v>87.404261335147439</v>
      </c>
      <c r="Y74" s="173">
        <v>87.404261335147439</v>
      </c>
      <c r="Z74" s="173">
        <v>87.404261335147439</v>
      </c>
      <c r="AA74" s="173">
        <v>87.404261335147439</v>
      </c>
      <c r="AB74" s="173">
        <v>87.404261335147439</v>
      </c>
      <c r="AC74" s="173">
        <v>87.404261335147439</v>
      </c>
      <c r="AD74" s="173">
        <v>87.404261335147439</v>
      </c>
      <c r="AE74" s="173">
        <v>87.404261335147439</v>
      </c>
      <c r="AF74" s="173">
        <v>87.404261335147439</v>
      </c>
      <c r="AG74" s="173">
        <v>87.404261335147439</v>
      </c>
      <c r="AH74" s="173">
        <v>87.404261335147439</v>
      </c>
      <c r="AI74" s="173">
        <v>87.404261335147439</v>
      </c>
      <c r="AJ74" s="173">
        <v>87.404261335147439</v>
      </c>
      <c r="AK74" s="173">
        <v>87.404261335147439</v>
      </c>
    </row>
    <row r="75" spans="1:37">
      <c r="B75" t="str">
        <f t="shared" ref="B75:C83" si="35">B36</f>
        <v>Battery_Bulk</v>
      </c>
      <c r="C75" t="str">
        <f t="shared" si="35"/>
        <v>ATB_2019_low</v>
      </c>
      <c r="D75" s="176">
        <f>E75</f>
        <v>37.109375</v>
      </c>
      <c r="E75" s="176">
        <f>[1]Storage!M16</f>
        <v>37.109375</v>
      </c>
      <c r="F75" s="176">
        <f>[1]Storage!N16</f>
        <v>33.077411597584003</v>
      </c>
      <c r="G75" s="176">
        <f>[1]Storage!O16</f>
        <v>29.045448195168003</v>
      </c>
      <c r="H75" s="176">
        <f>[1]Storage!P16</f>
        <v>26.827432151173351</v>
      </c>
      <c r="I75" s="176">
        <f>[1]Storage!Q16</f>
        <v>24.609416107178703</v>
      </c>
      <c r="J75" s="176">
        <f>[1]Storage!R16</f>
        <v>22.391400063184051</v>
      </c>
      <c r="K75" s="176">
        <f>[1]Storage!S16</f>
        <v>20.173384019189406</v>
      </c>
      <c r="L75" s="176">
        <f>[1]Storage!T16</f>
        <v>17.955367975194765</v>
      </c>
      <c r="M75" s="176">
        <f>[1]Storage!U16</f>
        <v>16.793550047388045</v>
      </c>
      <c r="N75" s="176">
        <f>[1]Storage!V16</f>
        <v>15.631732119581324</v>
      </c>
      <c r="O75" s="176">
        <f>[1]Storage!W16</f>
        <v>14.469914191774604</v>
      </c>
      <c r="P75" s="176">
        <f>[1]Storage!X16</f>
        <v>13.308096263967887</v>
      </c>
      <c r="Q75" s="176">
        <f>[1]Storage!Y16</f>
        <v>12.146278336161165</v>
      </c>
      <c r="R75" s="176">
        <f>[1]Storage!Z16</f>
        <v>11.90863376001888</v>
      </c>
      <c r="S75" s="176">
        <f>[1]Storage!AA16</f>
        <v>11.670989183876594</v>
      </c>
      <c r="T75" s="176">
        <f>[1]Storage!AB16</f>
        <v>11.433344607734313</v>
      </c>
      <c r="U75" s="176">
        <f>[1]Storage!AC16</f>
        <v>11.195700031592025</v>
      </c>
      <c r="V75" s="176">
        <f>[1]Storage!AD16</f>
        <v>10.958055455449742</v>
      </c>
      <c r="W75" s="176">
        <f>[1]Storage!AE16</f>
        <v>10.720410879307458</v>
      </c>
      <c r="X75" s="176">
        <f>[1]Storage!AF16</f>
        <v>10.482766303165173</v>
      </c>
      <c r="Y75" s="176">
        <f>[1]Storage!AG16</f>
        <v>10.245121727022889</v>
      </c>
      <c r="Z75" s="176">
        <f>[1]Storage!AH16</f>
        <v>10.007477150880604</v>
      </c>
      <c r="AA75" s="176">
        <f>[1]Storage!AI16</f>
        <v>9.7698325747383183</v>
      </c>
      <c r="AB75" s="176">
        <f>[1]Storage!AJ16</f>
        <v>9.5321879985960347</v>
      </c>
      <c r="AC75" s="176">
        <f>[1]Storage!AK16</f>
        <v>9.2945434224537511</v>
      </c>
      <c r="AD75" s="176">
        <f>[1]Storage!AL16</f>
        <v>9.0568988463114675</v>
      </c>
      <c r="AE75" s="176">
        <f>[1]Storage!AM16</f>
        <v>8.8192542701691821</v>
      </c>
      <c r="AF75" s="176">
        <f>[1]Storage!AN16</f>
        <v>8.5816096940268984</v>
      </c>
      <c r="AG75" s="176">
        <f>[1]Storage!AO16</f>
        <v>8.3439651178846166</v>
      </c>
      <c r="AH75" s="176">
        <f>[1]Storage!AP16</f>
        <v>8.106320541742333</v>
      </c>
      <c r="AI75" s="176">
        <f>[1]Storage!AQ16</f>
        <v>7.8686759656000476</v>
      </c>
      <c r="AJ75" s="176">
        <f>[1]Storage!AR16</f>
        <v>7.6310313894577666</v>
      </c>
      <c r="AK75" s="176">
        <f>[1]Storage!AS16</f>
        <v>7.3933868133154936</v>
      </c>
    </row>
    <row r="76" spans="1:37">
      <c r="B76" t="str">
        <f t="shared" si="35"/>
        <v>Battery_Bulk</v>
      </c>
      <c r="C76" t="str">
        <f t="shared" si="35"/>
        <v>ATB_2019_mid</v>
      </c>
      <c r="D76" s="173">
        <f>E76</f>
        <v>37.109375</v>
      </c>
      <c r="E76" s="176">
        <f>[1]Storage!M17</f>
        <v>37.109375</v>
      </c>
      <c r="F76" s="176">
        <f>[1]Storage!N17</f>
        <v>34.605499045113348</v>
      </c>
      <c r="G76" s="176">
        <f>[1]Storage!O17</f>
        <v>32.101623090226703</v>
      </c>
      <c r="H76" s="176">
        <f>[1]Storage!P17</f>
        <v>30.519091727313324</v>
      </c>
      <c r="I76" s="176">
        <f>[1]Storage!Q17</f>
        <v>28.936560364399941</v>
      </c>
      <c r="J76" s="176">
        <f>[1]Storage!R17</f>
        <v>27.354029001486573</v>
      </c>
      <c r="K76" s="176">
        <f>[1]Storage!S17</f>
        <v>25.771497638573194</v>
      </c>
      <c r="L76" s="176">
        <f>[1]Storage!T17</f>
        <v>24.188966275659823</v>
      </c>
      <c r="M76" s="176">
        <f>[1]Storage!U17</f>
        <v>23.402875217596119</v>
      </c>
      <c r="N76" s="176">
        <f>[1]Storage!V17</f>
        <v>22.616784159532415</v>
      </c>
      <c r="O76" s="176">
        <f>[1]Storage!W17</f>
        <v>21.830693101468711</v>
      </c>
      <c r="P76" s="176">
        <f>[1]Storage!X17</f>
        <v>21.044602043405007</v>
      </c>
      <c r="Q76" s="176">
        <f>[1]Storage!Y17</f>
        <v>20.258510985341307</v>
      </c>
      <c r="R76" s="176">
        <f>[1]Storage!Z17</f>
        <v>20.00527959802454</v>
      </c>
      <c r="S76" s="176">
        <f>[1]Storage!AA17</f>
        <v>19.75204821070777</v>
      </c>
      <c r="T76" s="176">
        <f>[1]Storage!AB17</f>
        <v>19.498816823391003</v>
      </c>
      <c r="U76" s="176">
        <f>[1]Storage!AC17</f>
        <v>19.245585436074236</v>
      </c>
      <c r="V76" s="176">
        <f>[1]Storage!AD17</f>
        <v>18.992354048757466</v>
      </c>
      <c r="W76" s="176">
        <f>[1]Storage!AE17</f>
        <v>18.7391226614407</v>
      </c>
      <c r="X76" s="176">
        <f>[1]Storage!AF17</f>
        <v>18.485891274123937</v>
      </c>
      <c r="Y76" s="176">
        <f>[1]Storage!AG17</f>
        <v>18.232659886807166</v>
      </c>
      <c r="Z76" s="176">
        <f>[1]Storage!AH17</f>
        <v>17.979428499490407</v>
      </c>
      <c r="AA76" s="176">
        <f>[1]Storage!AI17</f>
        <v>17.726197112173637</v>
      </c>
      <c r="AB76" s="176">
        <f>[1]Storage!AJ17</f>
        <v>17.472965724856873</v>
      </c>
      <c r="AC76" s="176">
        <f>[1]Storage!AK17</f>
        <v>17.219734337540107</v>
      </c>
      <c r="AD76" s="176">
        <f>[1]Storage!AL17</f>
        <v>16.96650295022334</v>
      </c>
      <c r="AE76" s="176">
        <f>[1]Storage!AM17</f>
        <v>16.713271562906574</v>
      </c>
      <c r="AF76" s="176">
        <f>[1]Storage!AN17</f>
        <v>16.460040175589807</v>
      </c>
      <c r="AG76" s="176">
        <f>[1]Storage!AO17</f>
        <v>16.206808788273044</v>
      </c>
      <c r="AH76" s="176">
        <f>[1]Storage!AP17</f>
        <v>15.953577400956277</v>
      </c>
      <c r="AI76" s="176">
        <f>[1]Storage!AQ17</f>
        <v>15.700346013639512</v>
      </c>
      <c r="AJ76" s="176">
        <f>[1]Storage!AR17</f>
        <v>15.447114626322747</v>
      </c>
      <c r="AK76" s="176">
        <f>[1]Storage!AS17</f>
        <v>15.193883239005983</v>
      </c>
    </row>
    <row r="77" spans="1:37">
      <c r="B77" t="str">
        <f t="shared" si="35"/>
        <v>Battery_Bulk</v>
      </c>
      <c r="C77" t="str">
        <f t="shared" si="35"/>
        <v>ATB_2019_high</v>
      </c>
      <c r="D77" s="173">
        <f>E77</f>
        <v>37.109375</v>
      </c>
      <c r="E77" s="176">
        <f>[1]Storage!M18</f>
        <v>37.109375</v>
      </c>
      <c r="F77" s="176">
        <f>[1]Storage!N18</f>
        <v>37.109375</v>
      </c>
      <c r="G77" s="176">
        <f>[1]Storage!O18</f>
        <v>35.964880257009348</v>
      </c>
      <c r="H77" s="176">
        <f>[1]Storage!P18</f>
        <v>35.653918980430198</v>
      </c>
      <c r="I77" s="176">
        <f>[1]Storage!Q18</f>
        <v>35.342957703851042</v>
      </c>
      <c r="J77" s="176">
        <f>[1]Storage!R18</f>
        <v>35.031996427271885</v>
      </c>
      <c r="K77" s="176">
        <f>[1]Storage!S18</f>
        <v>34.721035150692728</v>
      </c>
      <c r="L77" s="176">
        <f>[1]Storage!T18</f>
        <v>34.410073874113571</v>
      </c>
      <c r="M77" s="176">
        <f>[1]Storage!U18</f>
        <v>34.099112597534422</v>
      </c>
      <c r="N77" s="176">
        <f>[1]Storage!V18</f>
        <v>33.788151320955265</v>
      </c>
      <c r="O77" s="176">
        <f>[1]Storage!W18</f>
        <v>33.477190044376108</v>
      </c>
      <c r="P77" s="176">
        <f>[1]Storage!X18</f>
        <v>33.166228767796952</v>
      </c>
      <c r="Q77" s="176">
        <f>[1]Storage!Y18</f>
        <v>32.855267491217795</v>
      </c>
      <c r="R77" s="176">
        <f>[1]Storage!Z18</f>
        <v>32.754292186585182</v>
      </c>
      <c r="S77" s="176">
        <f>[1]Storage!AA18</f>
        <v>32.65331688195257</v>
      </c>
      <c r="T77" s="176">
        <f>[1]Storage!AB18</f>
        <v>32.552341577319964</v>
      </c>
      <c r="U77" s="176">
        <f>[1]Storage!AC18</f>
        <v>32.451366272687352</v>
      </c>
      <c r="V77" s="176">
        <f>[1]Storage!AD18</f>
        <v>32.350390968054739</v>
      </c>
      <c r="W77" s="176">
        <f>[1]Storage!AE18</f>
        <v>32.249415663422134</v>
      </c>
      <c r="X77" s="176">
        <f>[1]Storage!AF18</f>
        <v>32.148440358789522</v>
      </c>
      <c r="Y77" s="176">
        <f>[1]Storage!AG18</f>
        <v>32.047465054156909</v>
      </c>
      <c r="Z77" s="176">
        <f>[1]Storage!AH18</f>
        <v>31.946489749524304</v>
      </c>
      <c r="AA77" s="176">
        <f>[1]Storage!AI18</f>
        <v>31.845514444891684</v>
      </c>
      <c r="AB77" s="176">
        <f>[1]Storage!AJ18</f>
        <v>31.744539140259079</v>
      </c>
      <c r="AC77" s="176">
        <f>[1]Storage!AK18</f>
        <v>31.643563835626466</v>
      </c>
      <c r="AD77" s="176">
        <f>[1]Storage!AL18</f>
        <v>31.542588530993854</v>
      </c>
      <c r="AE77" s="176">
        <f>[1]Storage!AM18</f>
        <v>31.441613226361245</v>
      </c>
      <c r="AF77" s="176">
        <f>[1]Storage!AN18</f>
        <v>31.340637921728632</v>
      </c>
      <c r="AG77" s="176">
        <f>[1]Storage!AO18</f>
        <v>31.23966261709602</v>
      </c>
      <c r="AH77" s="176">
        <f>[1]Storage!AP18</f>
        <v>31.138687312463414</v>
      </c>
      <c r="AI77" s="176">
        <f>[1]Storage!AQ18</f>
        <v>31.037712007830795</v>
      </c>
      <c r="AJ77" s="176">
        <f>[1]Storage!AR18</f>
        <v>30.936736703198189</v>
      </c>
      <c r="AK77" s="176">
        <f>[1]Storage!AS18</f>
        <v>30.83576139856557</v>
      </c>
    </row>
    <row r="78" spans="1:37">
      <c r="B78" t="str">
        <f t="shared" si="35"/>
        <v>Battery_Conting</v>
      </c>
      <c r="C78" t="str">
        <f t="shared" si="35"/>
        <v>ATB_2019_low</v>
      </c>
      <c r="D78" s="176">
        <f t="shared" ref="D78:AK78" si="36">D75</f>
        <v>37.109375</v>
      </c>
      <c r="E78" s="173">
        <f t="shared" si="36"/>
        <v>37.109375</v>
      </c>
      <c r="F78" s="173">
        <f t="shared" si="36"/>
        <v>33.077411597584003</v>
      </c>
      <c r="G78" s="173">
        <f t="shared" si="36"/>
        <v>29.045448195168003</v>
      </c>
      <c r="H78" s="173">
        <f t="shared" si="36"/>
        <v>26.827432151173351</v>
      </c>
      <c r="I78" s="173">
        <f t="shared" si="36"/>
        <v>24.609416107178703</v>
      </c>
      <c r="J78" s="173">
        <f t="shared" si="36"/>
        <v>22.391400063184051</v>
      </c>
      <c r="K78" s="173">
        <f t="shared" si="36"/>
        <v>20.173384019189406</v>
      </c>
      <c r="L78" s="173">
        <f t="shared" si="36"/>
        <v>17.955367975194765</v>
      </c>
      <c r="M78" s="173">
        <f t="shared" si="36"/>
        <v>16.793550047388045</v>
      </c>
      <c r="N78" s="173">
        <f t="shared" si="36"/>
        <v>15.631732119581324</v>
      </c>
      <c r="O78" s="173">
        <f t="shared" si="36"/>
        <v>14.469914191774604</v>
      </c>
      <c r="P78" s="173">
        <f t="shared" si="36"/>
        <v>13.308096263967887</v>
      </c>
      <c r="Q78" s="173">
        <f t="shared" si="36"/>
        <v>12.146278336161165</v>
      </c>
      <c r="R78" s="173">
        <f t="shared" si="36"/>
        <v>11.90863376001888</v>
      </c>
      <c r="S78" s="173">
        <f t="shared" si="36"/>
        <v>11.670989183876594</v>
      </c>
      <c r="T78" s="173">
        <f t="shared" si="36"/>
        <v>11.433344607734313</v>
      </c>
      <c r="U78" s="173">
        <f t="shared" si="36"/>
        <v>11.195700031592025</v>
      </c>
      <c r="V78" s="173">
        <f t="shared" si="36"/>
        <v>10.958055455449742</v>
      </c>
      <c r="W78" s="173">
        <f t="shared" si="36"/>
        <v>10.720410879307458</v>
      </c>
      <c r="X78" s="173">
        <f t="shared" si="36"/>
        <v>10.482766303165173</v>
      </c>
      <c r="Y78" s="173">
        <f t="shared" si="36"/>
        <v>10.245121727022889</v>
      </c>
      <c r="Z78" s="173">
        <f t="shared" si="36"/>
        <v>10.007477150880604</v>
      </c>
      <c r="AA78" s="173">
        <f t="shared" si="36"/>
        <v>9.7698325747383183</v>
      </c>
      <c r="AB78" s="173">
        <f t="shared" si="36"/>
        <v>9.5321879985960347</v>
      </c>
      <c r="AC78" s="173">
        <f t="shared" si="36"/>
        <v>9.2945434224537511</v>
      </c>
      <c r="AD78" s="173">
        <f t="shared" si="36"/>
        <v>9.0568988463114675</v>
      </c>
      <c r="AE78" s="173">
        <f t="shared" si="36"/>
        <v>8.8192542701691821</v>
      </c>
      <c r="AF78" s="173">
        <f t="shared" si="36"/>
        <v>8.5816096940268984</v>
      </c>
      <c r="AG78" s="173">
        <f t="shared" si="36"/>
        <v>8.3439651178846166</v>
      </c>
      <c r="AH78" s="173">
        <f t="shared" si="36"/>
        <v>8.106320541742333</v>
      </c>
      <c r="AI78" s="173">
        <f t="shared" si="36"/>
        <v>7.8686759656000476</v>
      </c>
      <c r="AJ78" s="173">
        <f t="shared" si="36"/>
        <v>7.6310313894577666</v>
      </c>
      <c r="AK78" s="173">
        <f t="shared" si="36"/>
        <v>7.3933868133154936</v>
      </c>
    </row>
    <row r="79" spans="1:37">
      <c r="B79" t="str">
        <f t="shared" si="35"/>
        <v>Battery_Conting</v>
      </c>
      <c r="C79" t="str">
        <f t="shared" si="35"/>
        <v>ATB_2019_mid</v>
      </c>
      <c r="D79" s="173">
        <f t="shared" ref="D79:AK79" si="37">D76</f>
        <v>37.109375</v>
      </c>
      <c r="E79" s="173">
        <f t="shared" si="37"/>
        <v>37.109375</v>
      </c>
      <c r="F79" s="173">
        <f t="shared" si="37"/>
        <v>34.605499045113348</v>
      </c>
      <c r="G79" s="173">
        <f t="shared" si="37"/>
        <v>32.101623090226703</v>
      </c>
      <c r="H79" s="173">
        <f t="shared" si="37"/>
        <v>30.519091727313324</v>
      </c>
      <c r="I79" s="173">
        <f t="shared" si="37"/>
        <v>28.936560364399941</v>
      </c>
      <c r="J79" s="173">
        <f t="shared" si="37"/>
        <v>27.354029001486573</v>
      </c>
      <c r="K79" s="173">
        <f t="shared" si="37"/>
        <v>25.771497638573194</v>
      </c>
      <c r="L79" s="173">
        <f t="shared" si="37"/>
        <v>24.188966275659823</v>
      </c>
      <c r="M79" s="173">
        <f t="shared" si="37"/>
        <v>23.402875217596119</v>
      </c>
      <c r="N79" s="173">
        <f t="shared" si="37"/>
        <v>22.616784159532415</v>
      </c>
      <c r="O79" s="173">
        <f t="shared" si="37"/>
        <v>21.830693101468711</v>
      </c>
      <c r="P79" s="173">
        <f t="shared" si="37"/>
        <v>21.044602043405007</v>
      </c>
      <c r="Q79" s="173">
        <f t="shared" si="37"/>
        <v>20.258510985341307</v>
      </c>
      <c r="R79" s="173">
        <f t="shared" si="37"/>
        <v>20.00527959802454</v>
      </c>
      <c r="S79" s="173">
        <f t="shared" si="37"/>
        <v>19.75204821070777</v>
      </c>
      <c r="T79" s="173">
        <f t="shared" si="37"/>
        <v>19.498816823391003</v>
      </c>
      <c r="U79" s="173">
        <f t="shared" si="37"/>
        <v>19.245585436074236</v>
      </c>
      <c r="V79" s="173">
        <f t="shared" si="37"/>
        <v>18.992354048757466</v>
      </c>
      <c r="W79" s="173">
        <f t="shared" si="37"/>
        <v>18.7391226614407</v>
      </c>
      <c r="X79" s="173">
        <f t="shared" si="37"/>
        <v>18.485891274123937</v>
      </c>
      <c r="Y79" s="173">
        <f t="shared" si="37"/>
        <v>18.232659886807166</v>
      </c>
      <c r="Z79" s="173">
        <f t="shared" si="37"/>
        <v>17.979428499490407</v>
      </c>
      <c r="AA79" s="173">
        <f t="shared" si="37"/>
        <v>17.726197112173637</v>
      </c>
      <c r="AB79" s="173">
        <f t="shared" si="37"/>
        <v>17.472965724856873</v>
      </c>
      <c r="AC79" s="173">
        <f t="shared" si="37"/>
        <v>17.219734337540107</v>
      </c>
      <c r="AD79" s="173">
        <f t="shared" si="37"/>
        <v>16.96650295022334</v>
      </c>
      <c r="AE79" s="173">
        <f t="shared" si="37"/>
        <v>16.713271562906574</v>
      </c>
      <c r="AF79" s="173">
        <f t="shared" si="37"/>
        <v>16.460040175589807</v>
      </c>
      <c r="AG79" s="173">
        <f t="shared" si="37"/>
        <v>16.206808788273044</v>
      </c>
      <c r="AH79" s="173">
        <f t="shared" si="37"/>
        <v>15.953577400956277</v>
      </c>
      <c r="AI79" s="173">
        <f t="shared" si="37"/>
        <v>15.700346013639512</v>
      </c>
      <c r="AJ79" s="173">
        <f t="shared" si="37"/>
        <v>15.447114626322747</v>
      </c>
      <c r="AK79" s="173">
        <f t="shared" si="37"/>
        <v>15.193883239005983</v>
      </c>
    </row>
    <row r="80" spans="1:37">
      <c r="B80" t="str">
        <f t="shared" si="35"/>
        <v>Battery_Conting</v>
      </c>
      <c r="C80" t="str">
        <f t="shared" si="35"/>
        <v>ATB_2019_high</v>
      </c>
      <c r="D80" s="173">
        <f t="shared" ref="D80:AK80" si="38">D77</f>
        <v>37.109375</v>
      </c>
      <c r="E80" s="173">
        <f t="shared" si="38"/>
        <v>37.109375</v>
      </c>
      <c r="F80" s="173">
        <f t="shared" si="38"/>
        <v>37.109375</v>
      </c>
      <c r="G80" s="173">
        <f t="shared" si="38"/>
        <v>35.964880257009348</v>
      </c>
      <c r="H80" s="173">
        <f t="shared" si="38"/>
        <v>35.653918980430198</v>
      </c>
      <c r="I80" s="173">
        <f t="shared" si="38"/>
        <v>35.342957703851042</v>
      </c>
      <c r="J80" s="173">
        <f t="shared" si="38"/>
        <v>35.031996427271885</v>
      </c>
      <c r="K80" s="173">
        <f t="shared" si="38"/>
        <v>34.721035150692728</v>
      </c>
      <c r="L80" s="173">
        <f t="shared" si="38"/>
        <v>34.410073874113571</v>
      </c>
      <c r="M80" s="173">
        <f t="shared" si="38"/>
        <v>34.099112597534422</v>
      </c>
      <c r="N80" s="173">
        <f t="shared" si="38"/>
        <v>33.788151320955265</v>
      </c>
      <c r="O80" s="173">
        <f t="shared" si="38"/>
        <v>33.477190044376108</v>
      </c>
      <c r="P80" s="173">
        <f t="shared" si="38"/>
        <v>33.166228767796952</v>
      </c>
      <c r="Q80" s="173">
        <f t="shared" si="38"/>
        <v>32.855267491217795</v>
      </c>
      <c r="R80" s="173">
        <f t="shared" si="38"/>
        <v>32.754292186585182</v>
      </c>
      <c r="S80" s="173">
        <f t="shared" si="38"/>
        <v>32.65331688195257</v>
      </c>
      <c r="T80" s="173">
        <f t="shared" si="38"/>
        <v>32.552341577319964</v>
      </c>
      <c r="U80" s="173">
        <f t="shared" si="38"/>
        <v>32.451366272687352</v>
      </c>
      <c r="V80" s="173">
        <f t="shared" si="38"/>
        <v>32.350390968054739</v>
      </c>
      <c r="W80" s="173">
        <f t="shared" si="38"/>
        <v>32.249415663422134</v>
      </c>
      <c r="X80" s="173">
        <f t="shared" si="38"/>
        <v>32.148440358789522</v>
      </c>
      <c r="Y80" s="173">
        <f t="shared" si="38"/>
        <v>32.047465054156909</v>
      </c>
      <c r="Z80" s="173">
        <f t="shared" si="38"/>
        <v>31.946489749524304</v>
      </c>
      <c r="AA80" s="173">
        <f t="shared" si="38"/>
        <v>31.845514444891684</v>
      </c>
      <c r="AB80" s="173">
        <f t="shared" si="38"/>
        <v>31.744539140259079</v>
      </c>
      <c r="AC80" s="173">
        <f t="shared" si="38"/>
        <v>31.643563835626466</v>
      </c>
      <c r="AD80" s="173">
        <f t="shared" si="38"/>
        <v>31.542588530993854</v>
      </c>
      <c r="AE80" s="173">
        <f t="shared" si="38"/>
        <v>31.441613226361245</v>
      </c>
      <c r="AF80" s="173">
        <f t="shared" si="38"/>
        <v>31.340637921728632</v>
      </c>
      <c r="AG80" s="173">
        <f t="shared" si="38"/>
        <v>31.23966261709602</v>
      </c>
      <c r="AH80" s="173">
        <f t="shared" si="38"/>
        <v>31.138687312463414</v>
      </c>
      <c r="AI80" s="173">
        <f t="shared" si="38"/>
        <v>31.037712007830795</v>
      </c>
      <c r="AJ80" s="173">
        <f t="shared" si="38"/>
        <v>30.936736703198189</v>
      </c>
      <c r="AK80" s="173">
        <f t="shared" si="38"/>
        <v>30.83576139856557</v>
      </c>
    </row>
    <row r="81" spans="1:37">
      <c r="B81" t="str">
        <f t="shared" si="35"/>
        <v>Battery_Reg</v>
      </c>
      <c r="C81" t="str">
        <f t="shared" si="35"/>
        <v>ATB_2019_low</v>
      </c>
      <c r="D81" s="173">
        <f t="shared" ref="D81:AK81" si="39">D78</f>
        <v>37.109375</v>
      </c>
      <c r="E81" s="173">
        <f t="shared" si="39"/>
        <v>37.109375</v>
      </c>
      <c r="F81" s="173">
        <f t="shared" si="39"/>
        <v>33.077411597584003</v>
      </c>
      <c r="G81" s="173">
        <f t="shared" si="39"/>
        <v>29.045448195168003</v>
      </c>
      <c r="H81" s="173">
        <f t="shared" si="39"/>
        <v>26.827432151173351</v>
      </c>
      <c r="I81" s="173">
        <f t="shared" si="39"/>
        <v>24.609416107178703</v>
      </c>
      <c r="J81" s="173">
        <f t="shared" si="39"/>
        <v>22.391400063184051</v>
      </c>
      <c r="K81" s="173">
        <f t="shared" si="39"/>
        <v>20.173384019189406</v>
      </c>
      <c r="L81" s="173">
        <f t="shared" si="39"/>
        <v>17.955367975194765</v>
      </c>
      <c r="M81" s="173">
        <f t="shared" si="39"/>
        <v>16.793550047388045</v>
      </c>
      <c r="N81" s="173">
        <f t="shared" si="39"/>
        <v>15.631732119581324</v>
      </c>
      <c r="O81" s="173">
        <f t="shared" si="39"/>
        <v>14.469914191774604</v>
      </c>
      <c r="P81" s="173">
        <f t="shared" si="39"/>
        <v>13.308096263967887</v>
      </c>
      <c r="Q81" s="173">
        <f t="shared" si="39"/>
        <v>12.146278336161165</v>
      </c>
      <c r="R81" s="173">
        <f t="shared" si="39"/>
        <v>11.90863376001888</v>
      </c>
      <c r="S81" s="173">
        <f t="shared" si="39"/>
        <v>11.670989183876594</v>
      </c>
      <c r="T81" s="173">
        <f t="shared" si="39"/>
        <v>11.433344607734313</v>
      </c>
      <c r="U81" s="173">
        <f t="shared" si="39"/>
        <v>11.195700031592025</v>
      </c>
      <c r="V81" s="173">
        <f t="shared" si="39"/>
        <v>10.958055455449742</v>
      </c>
      <c r="W81" s="173">
        <f t="shared" si="39"/>
        <v>10.720410879307458</v>
      </c>
      <c r="X81" s="173">
        <f t="shared" si="39"/>
        <v>10.482766303165173</v>
      </c>
      <c r="Y81" s="173">
        <f t="shared" si="39"/>
        <v>10.245121727022889</v>
      </c>
      <c r="Z81" s="173">
        <f t="shared" si="39"/>
        <v>10.007477150880604</v>
      </c>
      <c r="AA81" s="173">
        <f t="shared" si="39"/>
        <v>9.7698325747383183</v>
      </c>
      <c r="AB81" s="173">
        <f t="shared" si="39"/>
        <v>9.5321879985960347</v>
      </c>
      <c r="AC81" s="173">
        <f t="shared" si="39"/>
        <v>9.2945434224537511</v>
      </c>
      <c r="AD81" s="173">
        <f t="shared" si="39"/>
        <v>9.0568988463114675</v>
      </c>
      <c r="AE81" s="173">
        <f t="shared" si="39"/>
        <v>8.8192542701691821</v>
      </c>
      <c r="AF81" s="173">
        <f t="shared" si="39"/>
        <v>8.5816096940268984</v>
      </c>
      <c r="AG81" s="173">
        <f t="shared" si="39"/>
        <v>8.3439651178846166</v>
      </c>
      <c r="AH81" s="173">
        <f t="shared" si="39"/>
        <v>8.106320541742333</v>
      </c>
      <c r="AI81" s="173">
        <f t="shared" si="39"/>
        <v>7.8686759656000476</v>
      </c>
      <c r="AJ81" s="173">
        <f t="shared" si="39"/>
        <v>7.6310313894577666</v>
      </c>
      <c r="AK81" s="173">
        <f t="shared" si="39"/>
        <v>7.3933868133154936</v>
      </c>
    </row>
    <row r="82" spans="1:37">
      <c r="B82" t="str">
        <f t="shared" si="35"/>
        <v>Battery_Reg</v>
      </c>
      <c r="C82" t="str">
        <f t="shared" si="35"/>
        <v>ATB_2019_mid</v>
      </c>
      <c r="D82" s="173">
        <f t="shared" ref="D82:AK82" si="40">D79</f>
        <v>37.109375</v>
      </c>
      <c r="E82" s="173">
        <f t="shared" si="40"/>
        <v>37.109375</v>
      </c>
      <c r="F82" s="173">
        <f t="shared" si="40"/>
        <v>34.605499045113348</v>
      </c>
      <c r="G82" s="173">
        <f t="shared" si="40"/>
        <v>32.101623090226703</v>
      </c>
      <c r="H82" s="173">
        <f t="shared" si="40"/>
        <v>30.519091727313324</v>
      </c>
      <c r="I82" s="173">
        <f t="shared" si="40"/>
        <v>28.936560364399941</v>
      </c>
      <c r="J82" s="173">
        <f t="shared" si="40"/>
        <v>27.354029001486573</v>
      </c>
      <c r="K82" s="173">
        <f t="shared" si="40"/>
        <v>25.771497638573194</v>
      </c>
      <c r="L82" s="173">
        <f t="shared" si="40"/>
        <v>24.188966275659823</v>
      </c>
      <c r="M82" s="173">
        <f t="shared" si="40"/>
        <v>23.402875217596119</v>
      </c>
      <c r="N82" s="173">
        <f t="shared" si="40"/>
        <v>22.616784159532415</v>
      </c>
      <c r="O82" s="173">
        <f t="shared" si="40"/>
        <v>21.830693101468711</v>
      </c>
      <c r="P82" s="173">
        <f t="shared" si="40"/>
        <v>21.044602043405007</v>
      </c>
      <c r="Q82" s="173">
        <f t="shared" si="40"/>
        <v>20.258510985341307</v>
      </c>
      <c r="R82" s="173">
        <f t="shared" si="40"/>
        <v>20.00527959802454</v>
      </c>
      <c r="S82" s="173">
        <f t="shared" si="40"/>
        <v>19.75204821070777</v>
      </c>
      <c r="T82" s="173">
        <f t="shared" si="40"/>
        <v>19.498816823391003</v>
      </c>
      <c r="U82" s="173">
        <f t="shared" si="40"/>
        <v>19.245585436074236</v>
      </c>
      <c r="V82" s="173">
        <f t="shared" si="40"/>
        <v>18.992354048757466</v>
      </c>
      <c r="W82" s="173">
        <f t="shared" si="40"/>
        <v>18.7391226614407</v>
      </c>
      <c r="X82" s="173">
        <f t="shared" si="40"/>
        <v>18.485891274123937</v>
      </c>
      <c r="Y82" s="173">
        <f t="shared" si="40"/>
        <v>18.232659886807166</v>
      </c>
      <c r="Z82" s="173">
        <f t="shared" si="40"/>
        <v>17.979428499490407</v>
      </c>
      <c r="AA82" s="173">
        <f t="shared" si="40"/>
        <v>17.726197112173637</v>
      </c>
      <c r="AB82" s="173">
        <f t="shared" si="40"/>
        <v>17.472965724856873</v>
      </c>
      <c r="AC82" s="173">
        <f t="shared" si="40"/>
        <v>17.219734337540107</v>
      </c>
      <c r="AD82" s="173">
        <f t="shared" si="40"/>
        <v>16.96650295022334</v>
      </c>
      <c r="AE82" s="173">
        <f t="shared" si="40"/>
        <v>16.713271562906574</v>
      </c>
      <c r="AF82" s="173">
        <f t="shared" si="40"/>
        <v>16.460040175589807</v>
      </c>
      <c r="AG82" s="173">
        <f t="shared" si="40"/>
        <v>16.206808788273044</v>
      </c>
      <c r="AH82" s="173">
        <f t="shared" si="40"/>
        <v>15.953577400956277</v>
      </c>
      <c r="AI82" s="173">
        <f t="shared" si="40"/>
        <v>15.700346013639512</v>
      </c>
      <c r="AJ82" s="173">
        <f t="shared" si="40"/>
        <v>15.447114626322747</v>
      </c>
      <c r="AK82" s="173">
        <f t="shared" si="40"/>
        <v>15.193883239005983</v>
      </c>
    </row>
    <row r="83" spans="1:37">
      <c r="B83" t="str">
        <f t="shared" si="35"/>
        <v>Battery_Reg</v>
      </c>
      <c r="C83" t="str">
        <f t="shared" si="35"/>
        <v>ATB_2019_high</v>
      </c>
      <c r="D83" s="173">
        <f t="shared" ref="D83:AK83" si="41">D80</f>
        <v>37.109375</v>
      </c>
      <c r="E83" s="173">
        <f t="shared" si="41"/>
        <v>37.109375</v>
      </c>
      <c r="F83" s="173">
        <f t="shared" si="41"/>
        <v>37.109375</v>
      </c>
      <c r="G83" s="173">
        <f t="shared" si="41"/>
        <v>35.964880257009348</v>
      </c>
      <c r="H83" s="173">
        <f t="shared" si="41"/>
        <v>35.653918980430198</v>
      </c>
      <c r="I83" s="173">
        <f t="shared" si="41"/>
        <v>35.342957703851042</v>
      </c>
      <c r="J83" s="173">
        <f t="shared" si="41"/>
        <v>35.031996427271885</v>
      </c>
      <c r="K83" s="173">
        <f t="shared" si="41"/>
        <v>34.721035150692728</v>
      </c>
      <c r="L83" s="173">
        <f t="shared" si="41"/>
        <v>34.410073874113571</v>
      </c>
      <c r="M83" s="173">
        <f t="shared" si="41"/>
        <v>34.099112597534422</v>
      </c>
      <c r="N83" s="173">
        <f t="shared" si="41"/>
        <v>33.788151320955265</v>
      </c>
      <c r="O83" s="173">
        <f t="shared" si="41"/>
        <v>33.477190044376108</v>
      </c>
      <c r="P83" s="173">
        <f t="shared" si="41"/>
        <v>33.166228767796952</v>
      </c>
      <c r="Q83" s="173">
        <f t="shared" si="41"/>
        <v>32.855267491217795</v>
      </c>
      <c r="R83" s="173">
        <f t="shared" si="41"/>
        <v>32.754292186585182</v>
      </c>
      <c r="S83" s="173">
        <f t="shared" si="41"/>
        <v>32.65331688195257</v>
      </c>
      <c r="T83" s="173">
        <f t="shared" si="41"/>
        <v>32.552341577319964</v>
      </c>
      <c r="U83" s="173">
        <f t="shared" si="41"/>
        <v>32.451366272687352</v>
      </c>
      <c r="V83" s="173">
        <f t="shared" si="41"/>
        <v>32.350390968054739</v>
      </c>
      <c r="W83" s="173">
        <f t="shared" si="41"/>
        <v>32.249415663422134</v>
      </c>
      <c r="X83" s="173">
        <f t="shared" si="41"/>
        <v>32.148440358789522</v>
      </c>
      <c r="Y83" s="173">
        <f t="shared" si="41"/>
        <v>32.047465054156909</v>
      </c>
      <c r="Z83" s="173">
        <f t="shared" si="41"/>
        <v>31.946489749524304</v>
      </c>
      <c r="AA83" s="173">
        <f t="shared" si="41"/>
        <v>31.845514444891684</v>
      </c>
      <c r="AB83" s="173">
        <f t="shared" si="41"/>
        <v>31.744539140259079</v>
      </c>
      <c r="AC83" s="173">
        <f t="shared" si="41"/>
        <v>31.643563835626466</v>
      </c>
      <c r="AD83" s="173">
        <f t="shared" si="41"/>
        <v>31.542588530993854</v>
      </c>
      <c r="AE83" s="173">
        <f t="shared" si="41"/>
        <v>31.441613226361245</v>
      </c>
      <c r="AF83" s="173">
        <f t="shared" si="41"/>
        <v>31.340637921728632</v>
      </c>
      <c r="AG83" s="173">
        <f t="shared" si="41"/>
        <v>31.23966261709602</v>
      </c>
      <c r="AH83" s="173">
        <f t="shared" si="41"/>
        <v>31.138687312463414</v>
      </c>
      <c r="AI83" s="173">
        <f t="shared" si="41"/>
        <v>31.037712007830795</v>
      </c>
      <c r="AJ83" s="173">
        <f t="shared" si="41"/>
        <v>30.936736703198189</v>
      </c>
      <c r="AK83" s="173">
        <f t="shared" si="41"/>
        <v>30.83576139856557</v>
      </c>
    </row>
    <row r="85" spans="1:37">
      <c r="B85" t="s">
        <v>198</v>
      </c>
      <c r="C85" t="str">
        <f>C58</f>
        <v>NOTE: ATB 2019 summary sheet combines fixed and variable O&amp;M into a single number; we use that number for fixed O&amp;M and zero out variable O&amp;M, since that is always zero; double-check in future years</v>
      </c>
    </row>
    <row r="86" spans="1:37">
      <c r="B86" s="130" t="s">
        <v>84</v>
      </c>
      <c r="C86" s="130" t="s">
        <v>213</v>
      </c>
      <c r="D86" s="164">
        <f t="shared" ref="D86:AK86" si="42">D$20</f>
        <v>2017</v>
      </c>
      <c r="E86" s="164">
        <f t="shared" si="42"/>
        <v>2018</v>
      </c>
      <c r="F86" s="164">
        <f t="shared" si="42"/>
        <v>2019</v>
      </c>
      <c r="G86" s="164">
        <f t="shared" si="42"/>
        <v>2020</v>
      </c>
      <c r="H86" s="164">
        <f t="shared" si="42"/>
        <v>2021</v>
      </c>
      <c r="I86" s="164">
        <f t="shared" si="42"/>
        <v>2022</v>
      </c>
      <c r="J86" s="164">
        <f t="shared" si="42"/>
        <v>2023</v>
      </c>
      <c r="K86" s="164">
        <f t="shared" si="42"/>
        <v>2024</v>
      </c>
      <c r="L86" s="164">
        <f t="shared" si="42"/>
        <v>2025</v>
      </c>
      <c r="M86" s="164">
        <f t="shared" si="42"/>
        <v>2026</v>
      </c>
      <c r="N86" s="164">
        <f t="shared" si="42"/>
        <v>2027</v>
      </c>
      <c r="O86" s="164">
        <f t="shared" si="42"/>
        <v>2028</v>
      </c>
      <c r="P86" s="164">
        <f t="shared" si="42"/>
        <v>2029</v>
      </c>
      <c r="Q86" s="164">
        <f t="shared" si="42"/>
        <v>2030</v>
      </c>
      <c r="R86" s="164">
        <f t="shared" si="42"/>
        <v>2031</v>
      </c>
      <c r="S86" s="164">
        <f t="shared" si="42"/>
        <v>2032</v>
      </c>
      <c r="T86" s="164">
        <f t="shared" si="42"/>
        <v>2033</v>
      </c>
      <c r="U86" s="164">
        <f t="shared" si="42"/>
        <v>2034</v>
      </c>
      <c r="V86" s="164">
        <f t="shared" si="42"/>
        <v>2035</v>
      </c>
      <c r="W86" s="164">
        <f t="shared" si="42"/>
        <v>2036</v>
      </c>
      <c r="X86" s="164">
        <f t="shared" si="42"/>
        <v>2037</v>
      </c>
      <c r="Y86" s="164">
        <f t="shared" si="42"/>
        <v>2038</v>
      </c>
      <c r="Z86" s="164">
        <f t="shared" si="42"/>
        <v>2039</v>
      </c>
      <c r="AA86" s="164">
        <f t="shared" si="42"/>
        <v>2040</v>
      </c>
      <c r="AB86" s="164">
        <f t="shared" si="42"/>
        <v>2041</v>
      </c>
      <c r="AC86" s="164">
        <f t="shared" si="42"/>
        <v>2042</v>
      </c>
      <c r="AD86" s="164">
        <f t="shared" si="42"/>
        <v>2043</v>
      </c>
      <c r="AE86" s="164">
        <f t="shared" si="42"/>
        <v>2044</v>
      </c>
      <c r="AF86" s="164">
        <f t="shared" si="42"/>
        <v>2045</v>
      </c>
      <c r="AG86" s="164">
        <f t="shared" si="42"/>
        <v>2046</v>
      </c>
      <c r="AH86" s="164">
        <f t="shared" si="42"/>
        <v>2047</v>
      </c>
      <c r="AI86" s="164">
        <f t="shared" si="42"/>
        <v>2048</v>
      </c>
      <c r="AJ86" s="164">
        <f t="shared" si="42"/>
        <v>2049</v>
      </c>
      <c r="AK86" s="164">
        <f t="shared" si="42"/>
        <v>2050</v>
      </c>
    </row>
    <row r="87" spans="1:37">
      <c r="A87" t="str">
        <f t="shared" ref="A87:C95" si="43">A60</f>
        <v>RL3UtLosAngs</v>
      </c>
      <c r="B87" t="str">
        <f t="shared" si="43"/>
        <v>CentralTrackingPV</v>
      </c>
      <c r="C87" t="str">
        <f t="shared" si="43"/>
        <v>ATB_2019_low</v>
      </c>
      <c r="D87" s="17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c r="A88" t="str">
        <f t="shared" ref="A88" si="44">A61</f>
        <v>RM3UtLosAngs</v>
      </c>
      <c r="B88" t="str">
        <f t="shared" si="43"/>
        <v>CentralTrackingPV</v>
      </c>
      <c r="C88" t="str">
        <f t="shared" si="43"/>
        <v>ATB_2019_mid</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c r="A89" t="str">
        <f t="shared" ref="A89" si="45">A62</f>
        <v>RC3UtLosAngs</v>
      </c>
      <c r="B89" t="str">
        <f t="shared" si="43"/>
        <v>CentralTrackingPV</v>
      </c>
      <c r="C89" t="str">
        <f t="shared" si="43"/>
        <v>ATB_2019_high</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c r="A90" t="str">
        <f t="shared" ref="A90" si="46">A63</f>
        <v>RL3CoLosAngs</v>
      </c>
      <c r="B90" t="str">
        <f t="shared" si="43"/>
        <v>FlatDistPV</v>
      </c>
      <c r="C90" t="str">
        <f t="shared" si="43"/>
        <v>ATB_2019_low</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c r="A91" t="str">
        <f t="shared" ref="A91" si="47">A64</f>
        <v>RM3CoLosAngs</v>
      </c>
      <c r="B91" t="str">
        <f t="shared" si="43"/>
        <v>FlatDistPV</v>
      </c>
      <c r="C91" t="str">
        <f t="shared" si="43"/>
        <v>ATB_2019_mid</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c r="A92" t="str">
        <f t="shared" ref="A92" si="48">A65</f>
        <v>RC3CoLosAngs</v>
      </c>
      <c r="B92" t="str">
        <f t="shared" si="43"/>
        <v>FlatDistPV</v>
      </c>
      <c r="C92" t="str">
        <f t="shared" si="43"/>
        <v>ATB_2019_high</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c r="A93" t="str">
        <f t="shared" ref="A93" si="49">A66</f>
        <v>RL3ReLosAngs</v>
      </c>
      <c r="B93" t="str">
        <f t="shared" si="43"/>
        <v>SlopedDistPV</v>
      </c>
      <c r="C93" t="str">
        <f t="shared" si="43"/>
        <v>ATB_2019_low</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c r="A94" t="str">
        <f t="shared" ref="A94" si="50">A67</f>
        <v>RM3ReLosAngs</v>
      </c>
      <c r="B94" t="str">
        <f t="shared" si="43"/>
        <v>SlopedDistPV</v>
      </c>
      <c r="C94" t="str">
        <f t="shared" si="43"/>
        <v>ATB_2019_mid</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c r="A95" t="str">
        <f t="shared" ref="A95" si="51">A68</f>
        <v>RC3ReLosAngs</v>
      </c>
      <c r="B95" t="str">
        <f t="shared" si="43"/>
        <v>SlopedDistPV</v>
      </c>
      <c r="C95" t="str">
        <f t="shared" si="43"/>
        <v>ATB_2019_high</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c r="A96" t="str">
        <f t="shared" ref="A96" si="52">A69</f>
        <v>RL3LaLTRG11</v>
      </c>
      <c r="B96" t="str">
        <f t="shared" ref="B96:C101" si="53">B69</f>
        <v>OnshoreWind</v>
      </c>
      <c r="C96" t="str">
        <f t="shared" si="53"/>
        <v>ATB_2019_low</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c r="A97" t="str">
        <f t="shared" ref="A97" si="54">A70</f>
        <v>RM3LaLTRG11</v>
      </c>
      <c r="B97" t="str">
        <f t="shared" si="53"/>
        <v>OnshoreWind</v>
      </c>
      <c r="C97" t="str">
        <f t="shared" si="53"/>
        <v>ATB_2019_mid</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c r="A98" t="str">
        <f t="shared" ref="A98" si="55">A71</f>
        <v>RC3LaLTRG11</v>
      </c>
      <c r="B98" t="str">
        <f t="shared" si="53"/>
        <v>OnshoreWind</v>
      </c>
      <c r="C98" t="str">
        <f t="shared" si="53"/>
        <v>ATB_2019_high</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c r="A99" t="str">
        <f t="shared" ref="A99" si="56">A72</f>
        <v>RL3OfOTRG66</v>
      </c>
      <c r="B99" t="str">
        <f t="shared" si="53"/>
        <v>OffshoreWind</v>
      </c>
      <c r="C99" t="str">
        <f t="shared" si="53"/>
        <v>ATB_2019_low</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c r="A100" t="str">
        <f t="shared" ref="A100" si="57">A73</f>
        <v>RM3OfOTRG66</v>
      </c>
      <c r="B100" t="str">
        <f t="shared" si="53"/>
        <v>OffshoreWind</v>
      </c>
      <c r="C100" t="str">
        <f t="shared" si="53"/>
        <v>ATB_2019_mid</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c r="A101" t="str">
        <f t="shared" ref="A101" si="58">A74</f>
        <v>RC3OfOTRG66</v>
      </c>
      <c r="B101" t="str">
        <f t="shared" si="53"/>
        <v>OffshoreWind</v>
      </c>
      <c r="C101" t="str">
        <f t="shared" si="53"/>
        <v>ATB_2019_high</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c r="B102" t="str">
        <f>B75</f>
        <v>Battery_Bulk</v>
      </c>
      <c r="C102" t="str">
        <f>C75</f>
        <v>ATB_2019_low</v>
      </c>
      <c r="D102" s="178" cm="1">
        <f t="array" ref="D102:D104">E102:E104</f>
        <v>0</v>
      </c>
      <c r="E102" s="178" cm="1">
        <f t="array" ref="E102:AK104">[1]Storage!$M$21:$AS$23</f>
        <v>0</v>
      </c>
      <c r="F102" s="172">
        <v>0</v>
      </c>
      <c r="G102" s="172">
        <v>0</v>
      </c>
      <c r="H102" s="172">
        <v>0</v>
      </c>
      <c r="I102" s="172">
        <v>0</v>
      </c>
      <c r="J102" s="172">
        <v>0</v>
      </c>
      <c r="K102" s="172">
        <v>0</v>
      </c>
      <c r="L102" s="172">
        <v>0</v>
      </c>
      <c r="M102" s="172">
        <v>0</v>
      </c>
      <c r="N102" s="172">
        <v>0</v>
      </c>
      <c r="O102" s="172">
        <v>0</v>
      </c>
      <c r="P102" s="172">
        <v>0</v>
      </c>
      <c r="Q102" s="172">
        <v>0</v>
      </c>
      <c r="R102" s="172">
        <v>0</v>
      </c>
      <c r="S102" s="172">
        <v>0</v>
      </c>
      <c r="T102" s="172">
        <v>0</v>
      </c>
      <c r="U102" s="172">
        <v>0</v>
      </c>
      <c r="V102" s="172">
        <v>0</v>
      </c>
      <c r="W102" s="172">
        <v>0</v>
      </c>
      <c r="X102" s="172">
        <v>0</v>
      </c>
      <c r="Y102" s="172">
        <v>0</v>
      </c>
      <c r="Z102" s="172">
        <v>0</v>
      </c>
      <c r="AA102" s="172">
        <v>0</v>
      </c>
      <c r="AB102" s="172">
        <v>0</v>
      </c>
      <c r="AC102" s="172">
        <v>0</v>
      </c>
      <c r="AD102" s="172">
        <v>0</v>
      </c>
      <c r="AE102" s="172">
        <v>0</v>
      </c>
      <c r="AF102" s="172">
        <v>0</v>
      </c>
      <c r="AG102" s="172">
        <v>0</v>
      </c>
      <c r="AH102" s="172">
        <v>0</v>
      </c>
      <c r="AI102" s="172">
        <v>0</v>
      </c>
      <c r="AJ102" s="172">
        <v>0</v>
      </c>
      <c r="AK102" s="172">
        <v>0</v>
      </c>
    </row>
    <row r="103" spans="1:37">
      <c r="B103" t="str">
        <f t="shared" ref="B103:C103" si="59">B76</f>
        <v>Battery_Bulk</v>
      </c>
      <c r="C103" t="str">
        <f t="shared" si="59"/>
        <v>ATB_2019_mid</v>
      </c>
      <c r="D103" s="172">
        <v>0</v>
      </c>
      <c r="E103" s="172">
        <v>0</v>
      </c>
      <c r="F103" s="172">
        <v>0</v>
      </c>
      <c r="G103" s="172">
        <v>0</v>
      </c>
      <c r="H103" s="172">
        <v>0</v>
      </c>
      <c r="I103" s="172">
        <v>0</v>
      </c>
      <c r="J103" s="172">
        <v>0</v>
      </c>
      <c r="K103" s="172">
        <v>0</v>
      </c>
      <c r="L103" s="172">
        <v>0</v>
      </c>
      <c r="M103" s="172">
        <v>0</v>
      </c>
      <c r="N103" s="172">
        <v>0</v>
      </c>
      <c r="O103" s="172">
        <v>0</v>
      </c>
      <c r="P103" s="172">
        <v>0</v>
      </c>
      <c r="Q103" s="172">
        <v>0</v>
      </c>
      <c r="R103" s="172">
        <v>0</v>
      </c>
      <c r="S103" s="172">
        <v>0</v>
      </c>
      <c r="T103" s="172">
        <v>0</v>
      </c>
      <c r="U103" s="172">
        <v>0</v>
      </c>
      <c r="V103" s="172">
        <v>0</v>
      </c>
      <c r="W103" s="172">
        <v>0</v>
      </c>
      <c r="X103" s="172">
        <v>0</v>
      </c>
      <c r="Y103" s="172">
        <v>0</v>
      </c>
      <c r="Z103" s="172">
        <v>0</v>
      </c>
      <c r="AA103" s="172">
        <v>0</v>
      </c>
      <c r="AB103" s="172">
        <v>0</v>
      </c>
      <c r="AC103" s="172">
        <v>0</v>
      </c>
      <c r="AD103" s="172">
        <v>0</v>
      </c>
      <c r="AE103" s="172">
        <v>0</v>
      </c>
      <c r="AF103" s="172">
        <v>0</v>
      </c>
      <c r="AG103" s="172">
        <v>0</v>
      </c>
      <c r="AH103" s="172">
        <v>0</v>
      </c>
      <c r="AI103" s="172">
        <v>0</v>
      </c>
      <c r="AJ103" s="172">
        <v>0</v>
      </c>
      <c r="AK103" s="172">
        <v>0</v>
      </c>
    </row>
    <row r="104" spans="1:37">
      <c r="B104" t="str">
        <f t="shared" ref="B104:C104" si="60">B77</f>
        <v>Battery_Bulk</v>
      </c>
      <c r="C104" t="str">
        <f t="shared" si="60"/>
        <v>ATB_2019_high</v>
      </c>
      <c r="D104" s="172">
        <v>0</v>
      </c>
      <c r="E104" s="172">
        <v>0</v>
      </c>
      <c r="F104" s="172">
        <v>0</v>
      </c>
      <c r="G104" s="172">
        <v>0</v>
      </c>
      <c r="H104" s="172">
        <v>0</v>
      </c>
      <c r="I104" s="172">
        <v>0</v>
      </c>
      <c r="J104" s="172">
        <v>0</v>
      </c>
      <c r="K104" s="172">
        <v>0</v>
      </c>
      <c r="L104" s="172">
        <v>0</v>
      </c>
      <c r="M104" s="172">
        <v>0</v>
      </c>
      <c r="N104" s="172">
        <v>0</v>
      </c>
      <c r="O104" s="172">
        <v>0</v>
      </c>
      <c r="P104" s="172">
        <v>0</v>
      </c>
      <c r="Q104" s="172">
        <v>0</v>
      </c>
      <c r="R104" s="172">
        <v>0</v>
      </c>
      <c r="S104" s="172">
        <v>0</v>
      </c>
      <c r="T104" s="172">
        <v>0</v>
      </c>
      <c r="U104" s="172">
        <v>0</v>
      </c>
      <c r="V104" s="172">
        <v>0</v>
      </c>
      <c r="W104" s="172">
        <v>0</v>
      </c>
      <c r="X104" s="172">
        <v>0</v>
      </c>
      <c r="Y104" s="172">
        <v>0</v>
      </c>
      <c r="Z104" s="172">
        <v>0</v>
      </c>
      <c r="AA104" s="172">
        <v>0</v>
      </c>
      <c r="AB104" s="172">
        <v>0</v>
      </c>
      <c r="AC104" s="172">
        <v>0</v>
      </c>
      <c r="AD104" s="172">
        <v>0</v>
      </c>
      <c r="AE104" s="172">
        <v>0</v>
      </c>
      <c r="AF104" s="172">
        <v>0</v>
      </c>
      <c r="AG104" s="172">
        <v>0</v>
      </c>
      <c r="AH104" s="172">
        <v>0</v>
      </c>
      <c r="AI104" s="172">
        <v>0</v>
      </c>
      <c r="AJ104" s="172">
        <v>0</v>
      </c>
      <c r="AK104" s="172">
        <v>0</v>
      </c>
    </row>
    <row r="105" spans="1:37">
      <c r="B105" t="str">
        <f t="shared" ref="B105:C105" si="61">B78</f>
        <v>Battery_Conting</v>
      </c>
      <c r="C105" t="str">
        <f t="shared" si="61"/>
        <v>ATB_2019_low</v>
      </c>
      <c r="D105" s="178" cm="1">
        <f t="array" ref="D105:AK107">D102:AK104</f>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c r="B106" t="str">
        <f t="shared" ref="B106:C106" si="62">B79</f>
        <v>Battery_Conting</v>
      </c>
      <c r="C106" t="str">
        <f t="shared" si="62"/>
        <v>ATB_2019_mid</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c r="B107" t="str">
        <f t="shared" ref="B107:C107" si="63">B80</f>
        <v>Battery_Conting</v>
      </c>
      <c r="C107" t="str">
        <f t="shared" si="63"/>
        <v>ATB_2019_high</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c r="B108" t="str">
        <f t="shared" ref="B108:C109" si="64">B81</f>
        <v>Battery_Reg</v>
      </c>
      <c r="C108" t="str">
        <f t="shared" ref="C108" si="65">C81</f>
        <v>ATB_2019_low</v>
      </c>
      <c r="D108" s="178" cm="1">
        <f t="array" ref="D108:AK110">D105:AK107</f>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c r="B109" t="str">
        <f t="shared" si="64"/>
        <v>Battery_Reg</v>
      </c>
      <c r="C109" t="str">
        <f t="shared" si="64"/>
        <v>ATB_2019_mid</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c r="B110" t="str">
        <f t="shared" ref="B110:C110" si="66">B83</f>
        <v>Battery_Reg</v>
      </c>
      <c r="C110" t="str">
        <f t="shared" si="66"/>
        <v>ATB_2019_high</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3" spans="2:37">
      <c r="B113" s="130" t="s">
        <v>226</v>
      </c>
      <c r="D113">
        <f t="shared" ref="D113:AK113" si="67">D$20</f>
        <v>2017</v>
      </c>
      <c r="E113">
        <f t="shared" si="67"/>
        <v>2018</v>
      </c>
      <c r="F113">
        <f t="shared" si="67"/>
        <v>2019</v>
      </c>
      <c r="G113">
        <f t="shared" si="67"/>
        <v>2020</v>
      </c>
      <c r="H113">
        <f t="shared" si="67"/>
        <v>2021</v>
      </c>
      <c r="I113">
        <f t="shared" si="67"/>
        <v>2022</v>
      </c>
      <c r="J113">
        <f t="shared" si="67"/>
        <v>2023</v>
      </c>
      <c r="K113">
        <f t="shared" si="67"/>
        <v>2024</v>
      </c>
      <c r="L113">
        <f t="shared" si="67"/>
        <v>2025</v>
      </c>
      <c r="M113">
        <f t="shared" si="67"/>
        <v>2026</v>
      </c>
      <c r="N113">
        <f t="shared" si="67"/>
        <v>2027</v>
      </c>
      <c r="O113">
        <f t="shared" si="67"/>
        <v>2028</v>
      </c>
      <c r="P113">
        <f t="shared" si="67"/>
        <v>2029</v>
      </c>
      <c r="Q113">
        <f t="shared" si="67"/>
        <v>2030</v>
      </c>
      <c r="R113">
        <f t="shared" si="67"/>
        <v>2031</v>
      </c>
      <c r="S113">
        <f t="shared" si="67"/>
        <v>2032</v>
      </c>
      <c r="T113">
        <f t="shared" si="67"/>
        <v>2033</v>
      </c>
      <c r="U113">
        <f t="shared" si="67"/>
        <v>2034</v>
      </c>
      <c r="V113">
        <f t="shared" si="67"/>
        <v>2035</v>
      </c>
      <c r="W113">
        <f t="shared" si="67"/>
        <v>2036</v>
      </c>
      <c r="X113">
        <f t="shared" si="67"/>
        <v>2037</v>
      </c>
      <c r="Y113">
        <f t="shared" si="67"/>
        <v>2038</v>
      </c>
      <c r="Z113">
        <f t="shared" si="67"/>
        <v>2039</v>
      </c>
      <c r="AA113">
        <f t="shared" si="67"/>
        <v>2040</v>
      </c>
      <c r="AB113">
        <f t="shared" si="67"/>
        <v>2041</v>
      </c>
      <c r="AC113">
        <f t="shared" si="67"/>
        <v>2042</v>
      </c>
      <c r="AD113">
        <f t="shared" si="67"/>
        <v>2043</v>
      </c>
      <c r="AE113">
        <f t="shared" si="67"/>
        <v>2044</v>
      </c>
      <c r="AF113">
        <f t="shared" si="67"/>
        <v>2045</v>
      </c>
      <c r="AG113">
        <f t="shared" si="67"/>
        <v>2046</v>
      </c>
      <c r="AH113">
        <f t="shared" si="67"/>
        <v>2047</v>
      </c>
      <c r="AI113">
        <f t="shared" si="67"/>
        <v>2048</v>
      </c>
      <c r="AJ113">
        <f t="shared" si="67"/>
        <v>2049</v>
      </c>
      <c r="AK113">
        <f t="shared" si="67"/>
        <v>2050</v>
      </c>
    </row>
    <row r="114" spans="2:37">
      <c r="B114" t="str">
        <f>B21</f>
        <v>CentralTrackingPV</v>
      </c>
      <c r="C114" t="str">
        <f>C21</f>
        <v>ATB_2019_low</v>
      </c>
      <c r="D114" cm="1">
        <f t="array" ref="D114:AK137">D21:AK44*(1+INDEX($C$7:$J$7, MATCH($B114:$B137, $C$5:$J$5, 0)))</f>
        <v>1821.597535388112</v>
      </c>
      <c r="E114">
        <v>1828.1984411101232</v>
      </c>
      <c r="F114">
        <v>1577.031895684763</v>
      </c>
      <c r="G114">
        <v>1479.6514108598462</v>
      </c>
      <c r="H114">
        <v>1424.2912267862428</v>
      </c>
      <c r="I114">
        <v>1368.9310427126391</v>
      </c>
      <c r="J114">
        <v>1313.5708586390354</v>
      </c>
      <c r="K114">
        <v>1258.2106745654316</v>
      </c>
      <c r="L114">
        <v>1202.8504904918284</v>
      </c>
      <c r="M114">
        <v>1147.4903064182245</v>
      </c>
      <c r="N114">
        <v>1092.130122344621</v>
      </c>
      <c r="O114">
        <v>1036.7699382710173</v>
      </c>
      <c r="P114">
        <v>981.4097541974138</v>
      </c>
      <c r="Q114">
        <v>926.0495701238093</v>
      </c>
      <c r="R114">
        <v>899.56407407234474</v>
      </c>
      <c r="S114">
        <v>873.0785780208804</v>
      </c>
      <c r="T114">
        <v>846.59308196941583</v>
      </c>
      <c r="U114">
        <v>820.10758591795127</v>
      </c>
      <c r="V114">
        <v>793.62208986648659</v>
      </c>
      <c r="W114">
        <v>773.52551431068616</v>
      </c>
      <c r="X114">
        <v>753.42893875488585</v>
      </c>
      <c r="Y114">
        <v>733.33236319908542</v>
      </c>
      <c r="Z114">
        <v>713.23578764328511</v>
      </c>
      <c r="AA114">
        <v>693.13921208748479</v>
      </c>
      <c r="AB114">
        <v>680.94955405224869</v>
      </c>
      <c r="AC114">
        <v>668.75989601701269</v>
      </c>
      <c r="AD114">
        <v>656.57023798177647</v>
      </c>
      <c r="AE114">
        <v>644.38057994654037</v>
      </c>
      <c r="AF114">
        <v>632.19092191130449</v>
      </c>
      <c r="AG114">
        <v>622.51024139272954</v>
      </c>
      <c r="AH114">
        <v>612.82956087415448</v>
      </c>
      <c r="AI114">
        <v>603.14888035557942</v>
      </c>
      <c r="AJ114">
        <v>593.46819983700436</v>
      </c>
      <c r="AK114">
        <v>583.78751931842942</v>
      </c>
    </row>
    <row r="115" spans="2:37">
      <c r="B115" t="str">
        <f t="shared" ref="B115:B122" si="68">B22</f>
        <v>CentralTrackingPV</v>
      </c>
      <c r="C115" t="str">
        <f t="shared" ref="C115:C137" si="69">C22</f>
        <v>ATB_2019_mid</v>
      </c>
      <c r="D115">
        <v>1821.597535388112</v>
      </c>
      <c r="E115">
        <v>1828.1984411101232</v>
      </c>
      <c r="F115">
        <v>1796.023599914191</v>
      </c>
      <c r="G115">
        <v>1762.2555370976277</v>
      </c>
      <c r="H115">
        <v>1729.0054326240877</v>
      </c>
      <c r="I115">
        <v>1693.9081001242398</v>
      </c>
      <c r="J115">
        <v>1658.8107676243919</v>
      </c>
      <c r="K115">
        <v>1623.7134351245438</v>
      </c>
      <c r="L115">
        <v>1588.6161026246959</v>
      </c>
      <c r="M115">
        <v>1553.5187701248483</v>
      </c>
      <c r="N115">
        <v>1518.4214376250004</v>
      </c>
      <c r="O115">
        <v>1483.3241051251525</v>
      </c>
      <c r="P115">
        <v>1448.2267726253046</v>
      </c>
      <c r="Q115">
        <v>1413.1294401254563</v>
      </c>
      <c r="R115">
        <v>1397.4627595621032</v>
      </c>
      <c r="S115">
        <v>1381.7960789987503</v>
      </c>
      <c r="T115">
        <v>1366.1293984353974</v>
      </c>
      <c r="U115">
        <v>1350.4627178720448</v>
      </c>
      <c r="V115">
        <v>1334.7960373086917</v>
      </c>
      <c r="W115">
        <v>1319.129356745339</v>
      </c>
      <c r="X115">
        <v>1303.4626761819864</v>
      </c>
      <c r="Y115">
        <v>1287.7959956186335</v>
      </c>
      <c r="Z115">
        <v>1272.1293150552806</v>
      </c>
      <c r="AA115">
        <v>1256.462634491927</v>
      </c>
      <c r="AB115">
        <v>1242.8792546595816</v>
      </c>
      <c r="AC115">
        <v>1229.2958748272365</v>
      </c>
      <c r="AD115">
        <v>1215.7124949948914</v>
      </c>
      <c r="AE115">
        <v>1202.129115162546</v>
      </c>
      <c r="AF115">
        <v>1188.5457353302008</v>
      </c>
      <c r="AG115">
        <v>1174.9623554978555</v>
      </c>
      <c r="AH115">
        <v>1161.3789756655103</v>
      </c>
      <c r="AI115">
        <v>1147.7955958331652</v>
      </c>
      <c r="AJ115">
        <v>1134.2122160008198</v>
      </c>
      <c r="AK115">
        <v>1120.6288361684753</v>
      </c>
    </row>
    <row r="116" spans="2:37">
      <c r="B116" t="str">
        <f t="shared" si="68"/>
        <v>CentralTrackingPV</v>
      </c>
      <c r="C116" t="str">
        <f t="shared" si="69"/>
        <v>ATB_2019_high</v>
      </c>
      <c r="D116">
        <v>1821.597535388112</v>
      </c>
      <c r="E116">
        <v>1828.1984411101232</v>
      </c>
      <c r="F116">
        <v>1828.1984411101232</v>
      </c>
      <c r="G116">
        <v>1828.1984411101232</v>
      </c>
      <c r="H116">
        <v>1828.1984411101232</v>
      </c>
      <c r="I116">
        <v>1828.1984411101232</v>
      </c>
      <c r="J116">
        <v>1828.1984411101232</v>
      </c>
      <c r="K116">
        <v>1828.1984411101232</v>
      </c>
      <c r="L116">
        <v>1828.1984411101232</v>
      </c>
      <c r="M116">
        <v>1828.1984411101232</v>
      </c>
      <c r="N116">
        <v>1828.1984411101232</v>
      </c>
      <c r="O116">
        <v>1828.1984411101232</v>
      </c>
      <c r="P116">
        <v>1828.1984411101232</v>
      </c>
      <c r="Q116">
        <v>1828.1984411101232</v>
      </c>
      <c r="R116">
        <v>1828.1984411101232</v>
      </c>
      <c r="S116">
        <v>1828.1984411101232</v>
      </c>
      <c r="T116">
        <v>1828.1984411101232</v>
      </c>
      <c r="U116">
        <v>1828.1984411101232</v>
      </c>
      <c r="V116">
        <v>1828.1984411101232</v>
      </c>
      <c r="W116">
        <v>1828.1984411101232</v>
      </c>
      <c r="X116">
        <v>1828.1984411101232</v>
      </c>
      <c r="Y116">
        <v>1828.1984411101232</v>
      </c>
      <c r="Z116">
        <v>1828.1984411101232</v>
      </c>
      <c r="AA116">
        <v>1828.1984411101232</v>
      </c>
      <c r="AB116">
        <v>1828.1984411101232</v>
      </c>
      <c r="AC116">
        <v>1828.1984411101232</v>
      </c>
      <c r="AD116">
        <v>1828.1984411101232</v>
      </c>
      <c r="AE116">
        <v>1828.1984411101232</v>
      </c>
      <c r="AF116">
        <v>1828.1984411101232</v>
      </c>
      <c r="AG116">
        <v>1828.1984411101232</v>
      </c>
      <c r="AH116">
        <v>1828.1984411101232</v>
      </c>
      <c r="AI116">
        <v>1828.1984411101232</v>
      </c>
      <c r="AJ116">
        <v>1828.1984411101232</v>
      </c>
      <c r="AK116">
        <v>1828.1984411101232</v>
      </c>
    </row>
    <row r="117" spans="2:37">
      <c r="B117" t="str">
        <f t="shared" si="68"/>
        <v>FlatDistPV</v>
      </c>
      <c r="C117" t="str">
        <f t="shared" si="69"/>
        <v>ATB_2019_low</v>
      </c>
      <c r="D117">
        <v>3008.340366390355</v>
      </c>
      <c r="E117">
        <v>2932.2223125199021</v>
      </c>
      <c r="F117">
        <v>2158.9664267448297</v>
      </c>
      <c r="G117">
        <v>2021.6088774450891</v>
      </c>
      <c r="H117">
        <v>1818.9532506476785</v>
      </c>
      <c r="I117">
        <v>1757.2194346651991</v>
      </c>
      <c r="J117">
        <v>1695.4856186827199</v>
      </c>
      <c r="K117">
        <v>1633.7518027002407</v>
      </c>
      <c r="L117">
        <v>1572.0179867177617</v>
      </c>
      <c r="M117">
        <v>1510.2841707352825</v>
      </c>
      <c r="N117">
        <v>1448.5503547528033</v>
      </c>
      <c r="O117">
        <v>1386.8165387703241</v>
      </c>
      <c r="P117">
        <v>1325.0827227878449</v>
      </c>
      <c r="Q117">
        <v>1263.348906805365</v>
      </c>
      <c r="R117">
        <v>1232.4369637880627</v>
      </c>
      <c r="S117">
        <v>1201.5250207707604</v>
      </c>
      <c r="T117">
        <v>1170.6130777534581</v>
      </c>
      <c r="U117">
        <v>1139.7011347361558</v>
      </c>
      <c r="V117">
        <v>1108.7891917188535</v>
      </c>
      <c r="W117">
        <v>1077.8772487015513</v>
      </c>
      <c r="X117">
        <v>1046.9653056842487</v>
      </c>
      <c r="Y117">
        <v>1016.0533626669467</v>
      </c>
      <c r="Z117">
        <v>985.14141964964426</v>
      </c>
      <c r="AA117">
        <v>954.22947663234265</v>
      </c>
      <c r="AB117">
        <v>945.84475976478382</v>
      </c>
      <c r="AC117">
        <v>937.46004289722521</v>
      </c>
      <c r="AD117">
        <v>929.07532602966614</v>
      </c>
      <c r="AE117">
        <v>920.69060916210753</v>
      </c>
      <c r="AF117">
        <v>879.80059376949509</v>
      </c>
      <c r="AG117">
        <v>877.91693660694716</v>
      </c>
      <c r="AH117">
        <v>876.03327944439923</v>
      </c>
      <c r="AI117">
        <v>874.14962228185141</v>
      </c>
      <c r="AJ117">
        <v>872.26596511930347</v>
      </c>
      <c r="AK117">
        <v>870.3823079567552</v>
      </c>
    </row>
    <row r="118" spans="2:37">
      <c r="B118" t="str">
        <f t="shared" si="68"/>
        <v>FlatDistPV</v>
      </c>
      <c r="C118" t="str">
        <f t="shared" si="69"/>
        <v>ATB_2019_mid</v>
      </c>
      <c r="D118">
        <v>3008.340366390355</v>
      </c>
      <c r="E118">
        <v>2932.2223125199021</v>
      </c>
      <c r="F118">
        <v>2790.4720485697367</v>
      </c>
      <c r="G118">
        <v>2629.0446474725395</v>
      </c>
      <c r="H118">
        <v>2591.8012694343038</v>
      </c>
      <c r="I118">
        <v>2531.910957515177</v>
      </c>
      <c r="J118">
        <v>2472.0206455960501</v>
      </c>
      <c r="K118">
        <v>2412.1303336769229</v>
      </c>
      <c r="L118">
        <v>2352.2400217577956</v>
      </c>
      <c r="M118">
        <v>2292.3497098386683</v>
      </c>
      <c r="N118">
        <v>2232.4593979195411</v>
      </c>
      <c r="O118">
        <v>2172.5690860004142</v>
      </c>
      <c r="P118">
        <v>2112.678774081287</v>
      </c>
      <c r="Q118">
        <v>2052.7884621621583</v>
      </c>
      <c r="R118">
        <v>2033.4687663192362</v>
      </c>
      <c r="S118">
        <v>2014.1490704763144</v>
      </c>
      <c r="T118">
        <v>1994.8293746333925</v>
      </c>
      <c r="U118">
        <v>1975.5096787904708</v>
      </c>
      <c r="V118">
        <v>1956.1899829475492</v>
      </c>
      <c r="W118">
        <v>1936.8702871046273</v>
      </c>
      <c r="X118">
        <v>1917.5505912617054</v>
      </c>
      <c r="Y118">
        <v>1898.2308954187836</v>
      </c>
      <c r="Z118">
        <v>1878.9111995758617</v>
      </c>
      <c r="AA118">
        <v>1859.5915037329414</v>
      </c>
      <c r="AB118">
        <v>1837.85543033262</v>
      </c>
      <c r="AC118">
        <v>1816.1193569322982</v>
      </c>
      <c r="AD118">
        <v>1794.3832835319765</v>
      </c>
      <c r="AE118">
        <v>1772.6472101316551</v>
      </c>
      <c r="AF118">
        <v>1750.9111367313335</v>
      </c>
      <c r="AG118">
        <v>1729.1750633310123</v>
      </c>
      <c r="AH118">
        <v>1707.4389899306907</v>
      </c>
      <c r="AI118">
        <v>1685.7029165303691</v>
      </c>
      <c r="AJ118">
        <v>1663.9668431300474</v>
      </c>
      <c r="AK118">
        <v>1642.2307697297267</v>
      </c>
    </row>
    <row r="119" spans="2:37">
      <c r="B119" t="str">
        <f t="shared" si="68"/>
        <v>FlatDistPV</v>
      </c>
      <c r="C119" t="str">
        <f t="shared" si="69"/>
        <v>ATB_2019_high</v>
      </c>
      <c r="D119">
        <v>3008.340366390355</v>
      </c>
      <c r="E119">
        <v>2932.2223125199021</v>
      </c>
      <c r="F119">
        <v>2932.2223125199021</v>
      </c>
      <c r="G119">
        <v>2932.2223125199021</v>
      </c>
      <c r="H119">
        <v>2932.2223125199021</v>
      </c>
      <c r="I119">
        <v>2932.2223125199021</v>
      </c>
      <c r="J119">
        <v>2932.2223125199021</v>
      </c>
      <c r="K119">
        <v>2932.2223125199021</v>
      </c>
      <c r="L119">
        <v>2932.2223125199021</v>
      </c>
      <c r="M119">
        <v>2932.2223125199021</v>
      </c>
      <c r="N119">
        <v>2932.2223125199021</v>
      </c>
      <c r="O119">
        <v>2932.2223125199021</v>
      </c>
      <c r="P119">
        <v>2932.2223125199021</v>
      </c>
      <c r="Q119">
        <v>2932.2223125199021</v>
      </c>
      <c r="R119">
        <v>2932.2223125199021</v>
      </c>
      <c r="S119">
        <v>2932.2223125199021</v>
      </c>
      <c r="T119">
        <v>2932.2223125199021</v>
      </c>
      <c r="U119">
        <v>2932.2223125199021</v>
      </c>
      <c r="V119">
        <v>2932.2223125199021</v>
      </c>
      <c r="W119">
        <v>2932.2223125199021</v>
      </c>
      <c r="X119">
        <v>2932.2223125199021</v>
      </c>
      <c r="Y119">
        <v>2932.2223125199021</v>
      </c>
      <c r="Z119">
        <v>2932.2223125199021</v>
      </c>
      <c r="AA119">
        <v>2932.2223125199021</v>
      </c>
      <c r="AB119">
        <v>2932.2223125199021</v>
      </c>
      <c r="AC119">
        <v>2932.2223125199021</v>
      </c>
      <c r="AD119">
        <v>2932.2223125199021</v>
      </c>
      <c r="AE119">
        <v>2932.2223125199021</v>
      </c>
      <c r="AF119">
        <v>2932.2223125199021</v>
      </c>
      <c r="AG119">
        <v>2932.2223125199021</v>
      </c>
      <c r="AH119">
        <v>2932.2223125199021</v>
      </c>
      <c r="AI119">
        <v>2932.2223125199021</v>
      </c>
      <c r="AJ119">
        <v>2932.2223125199021</v>
      </c>
      <c r="AK119">
        <v>2932.2223125199021</v>
      </c>
    </row>
    <row r="120" spans="2:37">
      <c r="B120" t="str">
        <f t="shared" si="68"/>
        <v>SlopedDistPV</v>
      </c>
      <c r="C120" t="str">
        <f t="shared" si="69"/>
        <v>ATB_2019_low</v>
      </c>
      <c r="D120">
        <v>4486.971098622098</v>
      </c>
      <c r="E120">
        <v>4276.4716525458925</v>
      </c>
      <c r="F120">
        <v>3800.6268835499986</v>
      </c>
      <c r="G120">
        <v>3591.5924049547484</v>
      </c>
      <c r="H120">
        <v>3362.5567259890572</v>
      </c>
      <c r="I120">
        <v>3133.5210470233646</v>
      </c>
      <c r="J120">
        <v>2904.4853680576725</v>
      </c>
      <c r="K120">
        <v>2675.4496890919813</v>
      </c>
      <c r="L120">
        <v>2446.4140101262892</v>
      </c>
      <c r="M120">
        <v>2217.3783311605971</v>
      </c>
      <c r="N120">
        <v>1988.3426521949052</v>
      </c>
      <c r="O120">
        <v>1759.3069732292133</v>
      </c>
      <c r="P120">
        <v>1530.2712942635217</v>
      </c>
      <c r="Q120">
        <v>1301.2356152978298</v>
      </c>
      <c r="R120">
        <v>1269.6948823402661</v>
      </c>
      <c r="S120">
        <v>1238.1541493827024</v>
      </c>
      <c r="T120">
        <v>1206.6134164251387</v>
      </c>
      <c r="U120">
        <v>1175.072683467575</v>
      </c>
      <c r="V120">
        <v>1143.5319505100115</v>
      </c>
      <c r="W120">
        <v>1111.9912175524478</v>
      </c>
      <c r="X120">
        <v>1080.4504845948841</v>
      </c>
      <c r="Y120">
        <v>1048.9097516373204</v>
      </c>
      <c r="Z120">
        <v>1017.3690186797567</v>
      </c>
      <c r="AA120">
        <v>985.82828572219364</v>
      </c>
      <c r="AB120">
        <v>970.74213368919527</v>
      </c>
      <c r="AC120">
        <v>955.6559816561969</v>
      </c>
      <c r="AD120">
        <v>940.5698296231983</v>
      </c>
      <c r="AE120">
        <v>925.48367759019993</v>
      </c>
      <c r="AF120">
        <v>910.39752555720167</v>
      </c>
      <c r="AG120">
        <v>906.51802044576141</v>
      </c>
      <c r="AH120">
        <v>902.63851533432114</v>
      </c>
      <c r="AI120">
        <v>898.75901022288099</v>
      </c>
      <c r="AJ120">
        <v>894.87950511144072</v>
      </c>
      <c r="AK120">
        <v>891.00000000000011</v>
      </c>
    </row>
    <row r="121" spans="2:37">
      <c r="B121" t="str">
        <f t="shared" si="68"/>
        <v>SlopedDistPV</v>
      </c>
      <c r="C121" t="str">
        <f t="shared" si="69"/>
        <v>ATB_2019_mid</v>
      </c>
      <c r="D121">
        <v>4486.971098622098</v>
      </c>
      <c r="E121">
        <v>4276.4716525458925</v>
      </c>
      <c r="F121">
        <v>4172.0187774265542</v>
      </c>
      <c r="G121">
        <v>4067.5659023072167</v>
      </c>
      <c r="H121">
        <v>3888.9853621595694</v>
      </c>
      <c r="I121">
        <v>3710.4048220119225</v>
      </c>
      <c r="J121">
        <v>3531.8242818642752</v>
      </c>
      <c r="K121">
        <v>3353.2437417166284</v>
      </c>
      <c r="L121">
        <v>3174.6632015689811</v>
      </c>
      <c r="M121">
        <v>2996.0826614213338</v>
      </c>
      <c r="N121">
        <v>2817.5021212736865</v>
      </c>
      <c r="O121">
        <v>2638.9215811260392</v>
      </c>
      <c r="P121">
        <v>2460.3410409783919</v>
      </c>
      <c r="Q121">
        <v>2281.7605008307437</v>
      </c>
      <c r="R121">
        <v>2238.4144000755696</v>
      </c>
      <c r="S121">
        <v>2195.0682993203955</v>
      </c>
      <c r="T121">
        <v>2151.7221985652209</v>
      </c>
      <c r="U121">
        <v>2108.3760978100463</v>
      </c>
      <c r="V121">
        <v>2065.0299970548722</v>
      </c>
      <c r="W121">
        <v>2021.6838962996981</v>
      </c>
      <c r="X121">
        <v>1978.3377955445237</v>
      </c>
      <c r="Y121">
        <v>1934.9916947893491</v>
      </c>
      <c r="Z121">
        <v>1891.6455940341748</v>
      </c>
      <c r="AA121">
        <v>1848.2994932789993</v>
      </c>
      <c r="AB121">
        <v>1829.6988853555063</v>
      </c>
      <c r="AC121">
        <v>1811.098277432013</v>
      </c>
      <c r="AD121">
        <v>1792.4976695085199</v>
      </c>
      <c r="AE121">
        <v>1773.8970615850271</v>
      </c>
      <c r="AF121">
        <v>1755.2964536615334</v>
      </c>
      <c r="AG121">
        <v>1750.9171629292268</v>
      </c>
      <c r="AH121">
        <v>1746.53787219692</v>
      </c>
      <c r="AI121">
        <v>1742.1585814646135</v>
      </c>
      <c r="AJ121">
        <v>1737.7792907323064</v>
      </c>
      <c r="AK121">
        <v>1733.4</v>
      </c>
    </row>
    <row r="122" spans="2:37">
      <c r="B122" t="str">
        <f t="shared" si="68"/>
        <v>SlopedDistPV</v>
      </c>
      <c r="C122" t="str">
        <f t="shared" si="69"/>
        <v>ATB_2019_high</v>
      </c>
      <c r="D122">
        <v>4486.971098622098</v>
      </c>
      <c r="E122">
        <v>4276.4716525458925</v>
      </c>
      <c r="F122">
        <v>4276.4716525458925</v>
      </c>
      <c r="G122">
        <v>4276.4716525458925</v>
      </c>
      <c r="H122">
        <v>4276.4716525458925</v>
      </c>
      <c r="I122">
        <v>4276.4716525458925</v>
      </c>
      <c r="J122">
        <v>4276.4716525458925</v>
      </c>
      <c r="K122">
        <v>4276.4716525458925</v>
      </c>
      <c r="L122">
        <v>4276.4716525458925</v>
      </c>
      <c r="M122">
        <v>4276.4716525458925</v>
      </c>
      <c r="N122">
        <v>4276.4716525458925</v>
      </c>
      <c r="O122">
        <v>4276.4716525458925</v>
      </c>
      <c r="P122">
        <v>4276.4716525458925</v>
      </c>
      <c r="Q122">
        <v>4276.4716525458925</v>
      </c>
      <c r="R122">
        <v>4276.4716525458925</v>
      </c>
      <c r="S122">
        <v>4276.4716525458925</v>
      </c>
      <c r="T122">
        <v>4276.4716525458925</v>
      </c>
      <c r="U122">
        <v>4276.4716525458925</v>
      </c>
      <c r="V122">
        <v>4276.4716525458925</v>
      </c>
      <c r="W122">
        <v>4276.4716525458925</v>
      </c>
      <c r="X122">
        <v>4276.4716525458925</v>
      </c>
      <c r="Y122">
        <v>4276.4716525458925</v>
      </c>
      <c r="Z122">
        <v>4276.4716525458925</v>
      </c>
      <c r="AA122">
        <v>4276.4716525458925</v>
      </c>
      <c r="AB122">
        <v>4276.4716525458925</v>
      </c>
      <c r="AC122">
        <v>4276.4716525458925</v>
      </c>
      <c r="AD122">
        <v>4276.4716525458925</v>
      </c>
      <c r="AE122">
        <v>4276.4716525458925</v>
      </c>
      <c r="AF122">
        <v>4276.4716525458925</v>
      </c>
      <c r="AG122">
        <v>4276.4716525458925</v>
      </c>
      <c r="AH122">
        <v>4276.4716525458925</v>
      </c>
      <c r="AI122">
        <v>4276.4716525458925</v>
      </c>
      <c r="AJ122">
        <v>4276.4716525458925</v>
      </c>
      <c r="AK122">
        <v>4276.4716525458925</v>
      </c>
    </row>
    <row r="123" spans="2:37">
      <c r="B123" t="str">
        <f t="shared" ref="B123:B137" si="70">B30</f>
        <v>OnshoreWind</v>
      </c>
      <c r="C123" t="str">
        <f t="shared" si="69"/>
        <v>ATB_2019_low</v>
      </c>
      <c r="D123">
        <v>2173.6466103506596</v>
      </c>
      <c r="E123">
        <v>2123.2201322106566</v>
      </c>
      <c r="F123">
        <v>2072.7936540706537</v>
      </c>
      <c r="G123">
        <v>2022.3671759306503</v>
      </c>
      <c r="H123">
        <v>1971.9406977906472</v>
      </c>
      <c r="I123">
        <v>1921.5142196506445</v>
      </c>
      <c r="J123">
        <v>1871.0877415106411</v>
      </c>
      <c r="K123">
        <v>1820.6612633706382</v>
      </c>
      <c r="L123">
        <v>1770.2347852306348</v>
      </c>
      <c r="M123">
        <v>1719.8083070906318</v>
      </c>
      <c r="N123">
        <v>1669.3818289506285</v>
      </c>
      <c r="O123">
        <v>1618.9553508106258</v>
      </c>
      <c r="P123">
        <v>1568.5288726706221</v>
      </c>
      <c r="Q123">
        <v>1518.1023945306194</v>
      </c>
      <c r="R123">
        <v>1497.818878648992</v>
      </c>
      <c r="S123">
        <v>1477.4595855073749</v>
      </c>
      <c r="T123">
        <v>1457.0245151057686</v>
      </c>
      <c r="U123">
        <v>1436.5136674441724</v>
      </c>
      <c r="V123">
        <v>1415.9270425225852</v>
      </c>
      <c r="W123">
        <v>1395.2646403410092</v>
      </c>
      <c r="X123">
        <v>1374.5264608994426</v>
      </c>
      <c r="Y123">
        <v>1353.7125041978868</v>
      </c>
      <c r="Z123">
        <v>1332.8227702363417</v>
      </c>
      <c r="AA123">
        <v>1311.8572590148062</v>
      </c>
      <c r="AB123">
        <v>1290.815970533281</v>
      </c>
      <c r="AC123">
        <v>1269.6989047917657</v>
      </c>
      <c r="AD123">
        <v>1248.5060617902614</v>
      </c>
      <c r="AE123">
        <v>1227.2374415287666</v>
      </c>
      <c r="AF123">
        <v>1205.8930440072816</v>
      </c>
      <c r="AG123">
        <v>1184.4728692258079</v>
      </c>
      <c r="AH123">
        <v>1162.9769171843434</v>
      </c>
      <c r="AI123">
        <v>1141.4051878828891</v>
      </c>
      <c r="AJ123">
        <v>1119.7576813214455</v>
      </c>
      <c r="AK123">
        <v>1098.0343975000119</v>
      </c>
    </row>
    <row r="124" spans="2:37">
      <c r="B124" t="str">
        <f t="shared" si="70"/>
        <v>OnshoreWind</v>
      </c>
      <c r="C124" t="str">
        <f t="shared" si="69"/>
        <v>ATB_2019_mid</v>
      </c>
      <c r="D124">
        <v>2173.6466103506596</v>
      </c>
      <c r="E124">
        <v>2136.490258036973</v>
      </c>
      <c r="F124">
        <v>2099.333905723287</v>
      </c>
      <c r="G124">
        <v>2062.1775534096005</v>
      </c>
      <c r="H124">
        <v>2025.0212010959137</v>
      </c>
      <c r="I124">
        <v>1987.8648487822275</v>
      </c>
      <c r="J124">
        <v>1950.7084964685407</v>
      </c>
      <c r="K124">
        <v>1913.5521441548542</v>
      </c>
      <c r="L124">
        <v>1876.3957918411677</v>
      </c>
      <c r="M124">
        <v>1839.239439527481</v>
      </c>
      <c r="N124">
        <v>1802.0830872137947</v>
      </c>
      <c r="O124">
        <v>1764.9267349001082</v>
      </c>
      <c r="P124">
        <v>1727.7703825864219</v>
      </c>
      <c r="Q124">
        <v>1690.6140302727351</v>
      </c>
      <c r="R124">
        <v>1672.3534048627916</v>
      </c>
      <c r="S124">
        <v>1654.0649439407146</v>
      </c>
      <c r="T124">
        <v>1635.7486475065023</v>
      </c>
      <c r="U124">
        <v>1617.4045155601564</v>
      </c>
      <c r="V124">
        <v>1599.032548101676</v>
      </c>
      <c r="W124">
        <v>1580.6327451310619</v>
      </c>
      <c r="X124">
        <v>1562.2051066483136</v>
      </c>
      <c r="Y124">
        <v>1543.7496326534308</v>
      </c>
      <c r="Z124">
        <v>1525.2663231464137</v>
      </c>
      <c r="AA124">
        <v>1506.755178127263</v>
      </c>
      <c r="AB124">
        <v>1488.216197595978</v>
      </c>
      <c r="AC124">
        <v>1469.6493815525587</v>
      </c>
      <c r="AD124">
        <v>1451.0547299970044</v>
      </c>
      <c r="AE124">
        <v>1432.4322429293175</v>
      </c>
      <c r="AF124">
        <v>1413.7819203494962</v>
      </c>
      <c r="AG124">
        <v>1395.1037622575404</v>
      </c>
      <c r="AH124">
        <v>1376.3977686534502</v>
      </c>
      <c r="AI124">
        <v>1357.6639395372265</v>
      </c>
      <c r="AJ124">
        <v>1338.9022749088676</v>
      </c>
      <c r="AK124">
        <v>1320.1127747683754</v>
      </c>
    </row>
    <row r="125" spans="2:37">
      <c r="B125" t="str">
        <f t="shared" si="70"/>
        <v>OnshoreWind</v>
      </c>
      <c r="C125" t="str">
        <f t="shared" si="69"/>
        <v>ATB_2019_high</v>
      </c>
      <c r="D125">
        <v>2173.6466103506596</v>
      </c>
      <c r="E125">
        <v>2173.6466103506596</v>
      </c>
      <c r="F125">
        <v>2173.6466103506596</v>
      </c>
      <c r="G125">
        <v>2173.6466103506596</v>
      </c>
      <c r="H125">
        <v>2173.6466103506596</v>
      </c>
      <c r="I125">
        <v>2173.6466103506596</v>
      </c>
      <c r="J125">
        <v>2173.6466103506596</v>
      </c>
      <c r="K125">
        <v>2173.6466103506596</v>
      </c>
      <c r="L125">
        <v>2173.6466103506596</v>
      </c>
      <c r="M125">
        <v>2173.6466103506596</v>
      </c>
      <c r="N125">
        <v>2173.6466103506596</v>
      </c>
      <c r="O125">
        <v>2173.6466103506596</v>
      </c>
      <c r="P125">
        <v>2173.6466103506596</v>
      </c>
      <c r="Q125">
        <v>2173.6466103506596</v>
      </c>
      <c r="R125">
        <v>2173.6466103506596</v>
      </c>
      <c r="S125">
        <v>2173.6466103506596</v>
      </c>
      <c r="T125">
        <v>2173.6466103506596</v>
      </c>
      <c r="U125">
        <v>2173.6466103506596</v>
      </c>
      <c r="V125">
        <v>2173.6466103506596</v>
      </c>
      <c r="W125">
        <v>2173.6466103506596</v>
      </c>
      <c r="X125">
        <v>2173.6466103506596</v>
      </c>
      <c r="Y125">
        <v>2173.6466103506596</v>
      </c>
      <c r="Z125">
        <v>2173.6466103506596</v>
      </c>
      <c r="AA125">
        <v>2173.6466103506596</v>
      </c>
      <c r="AB125">
        <v>2173.6466103506596</v>
      </c>
      <c r="AC125">
        <v>2173.6466103506596</v>
      </c>
      <c r="AD125">
        <v>2173.6466103506596</v>
      </c>
      <c r="AE125">
        <v>2173.6466103506596</v>
      </c>
      <c r="AF125">
        <v>2173.6466103506596</v>
      </c>
      <c r="AG125">
        <v>2173.6466103506596</v>
      </c>
      <c r="AH125">
        <v>2173.6466103506596</v>
      </c>
      <c r="AI125">
        <v>2173.6466103506596</v>
      </c>
      <c r="AJ125">
        <v>2173.6466103506596</v>
      </c>
      <c r="AK125">
        <v>2173.6466103506596</v>
      </c>
    </row>
    <row r="126" spans="2:37">
      <c r="B126" t="str">
        <f t="shared" si="70"/>
        <v>OffshoreWind</v>
      </c>
      <c r="C126" t="str">
        <f t="shared" si="69"/>
        <v>ATB_2019_low</v>
      </c>
      <c r="D126">
        <v>7468.2397517249874</v>
      </c>
      <c r="E126">
        <v>5759.9916582833976</v>
      </c>
      <c r="F126">
        <v>5554.0717800923267</v>
      </c>
      <c r="G126">
        <v>5356.4732205891296</v>
      </c>
      <c r="H126">
        <v>5166.851932875441</v>
      </c>
      <c r="I126">
        <v>4984.8781505301076</v>
      </c>
      <c r="J126">
        <v>4810.2357944734231</v>
      </c>
      <c r="K126">
        <v>4642.6219044698246</v>
      </c>
      <c r="L126">
        <v>4481.7460942455818</v>
      </c>
      <c r="M126">
        <v>4327.3300292404674</v>
      </c>
      <c r="N126">
        <v>4179.1069260532504</v>
      </c>
      <c r="O126">
        <v>4036.8210726797961</v>
      </c>
      <c r="P126">
        <v>3900.2273686800763</v>
      </c>
      <c r="Q126">
        <v>3769.0908844462347</v>
      </c>
      <c r="R126">
        <v>3643.1864387782366</v>
      </c>
      <c r="S126">
        <v>3522.2981940066356</v>
      </c>
      <c r="T126">
        <v>3406.2192679335012</v>
      </c>
      <c r="U126">
        <v>3294.7513618929302</v>
      </c>
      <c r="V126">
        <v>3187.7044042614993</v>
      </c>
      <c r="W126">
        <v>3084.8962087768814</v>
      </c>
      <c r="X126">
        <v>2986.1521470494945</v>
      </c>
      <c r="Y126">
        <v>2891.3048346776004</v>
      </c>
      <c r="Z126">
        <v>2800.193830400769</v>
      </c>
      <c r="AA126">
        <v>2712.6653477500918</v>
      </c>
      <c r="AB126">
        <v>2628.5719786760333</v>
      </c>
      <c r="AC126">
        <v>2547.772428656363</v>
      </c>
      <c r="AD126">
        <v>2470.1312628072997</v>
      </c>
      <c r="AE126">
        <v>2395.5186625407728</v>
      </c>
      <c r="AF126">
        <v>2323.8101923297422</v>
      </c>
      <c r="AG126">
        <v>2254.8865761616639</v>
      </c>
      <c r="AH126">
        <v>2188.6334832776756</v>
      </c>
      <c r="AI126">
        <v>2124.9413228117596</v>
      </c>
      <c r="AJ126">
        <v>2063.7050469601936</v>
      </c>
      <c r="AK126">
        <v>2004.8239623269283</v>
      </c>
    </row>
    <row r="127" spans="2:37">
      <c r="B127" t="str">
        <f t="shared" si="70"/>
        <v>OffshoreWind</v>
      </c>
      <c r="C127" t="str">
        <f t="shared" si="69"/>
        <v>ATB_2019_mid</v>
      </c>
      <c r="D127">
        <v>7468.2397517249874</v>
      </c>
      <c r="E127">
        <v>7199.9895728542479</v>
      </c>
      <c r="F127">
        <v>6942.5897251154083</v>
      </c>
      <c r="G127">
        <v>6695.5915257364122</v>
      </c>
      <c r="H127">
        <v>6458.5649160943012</v>
      </c>
      <c r="I127">
        <v>6231.0976881626348</v>
      </c>
      <c r="J127">
        <v>6012.7947430917784</v>
      </c>
      <c r="K127">
        <v>5803.2773805872812</v>
      </c>
      <c r="L127">
        <v>5602.1826178069778</v>
      </c>
      <c r="M127">
        <v>5409.1625365505834</v>
      </c>
      <c r="N127">
        <v>5223.8836575665628</v>
      </c>
      <c r="O127">
        <v>5046.0263408497449</v>
      </c>
      <c r="P127">
        <v>4875.2842108500954</v>
      </c>
      <c r="Q127">
        <v>4711.3636055577927</v>
      </c>
      <c r="R127">
        <v>4553.9830484727963</v>
      </c>
      <c r="S127">
        <v>4402.8727425082943</v>
      </c>
      <c r="T127">
        <v>4257.7740849168777</v>
      </c>
      <c r="U127">
        <v>4118.439202366164</v>
      </c>
      <c r="V127">
        <v>3984.6305053268752</v>
      </c>
      <c r="W127">
        <v>3856.1202609711022</v>
      </c>
      <c r="X127">
        <v>3732.6901838118688</v>
      </c>
      <c r="Y127">
        <v>3614.1310433470003</v>
      </c>
      <c r="Z127">
        <v>3500.2422880009613</v>
      </c>
      <c r="AA127">
        <v>3390.8316846876151</v>
      </c>
      <c r="AB127">
        <v>3285.7149733450415</v>
      </c>
      <c r="AC127">
        <v>3184.7155358204536</v>
      </c>
      <c r="AD127">
        <v>3087.6640785091249</v>
      </c>
      <c r="AE127">
        <v>2994.3983281759656</v>
      </c>
      <c r="AF127">
        <v>2904.7627404121777</v>
      </c>
      <c r="AG127">
        <v>2818.6082202020798</v>
      </c>
      <c r="AH127">
        <v>2735.7918540970941</v>
      </c>
      <c r="AI127">
        <v>2656.176653514699</v>
      </c>
      <c r="AJ127">
        <v>2579.6313087002427</v>
      </c>
      <c r="AK127">
        <v>2506.0299529086601</v>
      </c>
    </row>
    <row r="128" spans="2:37">
      <c r="B128" t="str">
        <f t="shared" si="70"/>
        <v>OffshoreWind</v>
      </c>
      <c r="C128" t="str">
        <f t="shared" si="69"/>
        <v>ATB_2019_high</v>
      </c>
      <c r="D128">
        <v>7468.2397517249874</v>
      </c>
      <c r="E128">
        <v>7468.2397517249874</v>
      </c>
      <c r="F128">
        <v>7468.2397517249874</v>
      </c>
      <c r="G128">
        <v>7468.2397517249874</v>
      </c>
      <c r="H128">
        <v>7468.2397517249874</v>
      </c>
      <c r="I128">
        <v>7468.2397517249874</v>
      </c>
      <c r="J128">
        <v>7468.2397517249874</v>
      </c>
      <c r="K128">
        <v>7468.2397517249874</v>
      </c>
      <c r="L128">
        <v>7468.2397517249874</v>
      </c>
      <c r="M128">
        <v>7468.2397517249874</v>
      </c>
      <c r="N128">
        <v>7468.2397517249874</v>
      </c>
      <c r="O128">
        <v>7468.2397517249874</v>
      </c>
      <c r="P128">
        <v>7468.2397517249874</v>
      </c>
      <c r="Q128">
        <v>7468.2397517249874</v>
      </c>
      <c r="R128">
        <v>7468.2397517249874</v>
      </c>
      <c r="S128">
        <v>7468.2397517249874</v>
      </c>
      <c r="T128">
        <v>7468.2397517249874</v>
      </c>
      <c r="U128">
        <v>7468.2397517249874</v>
      </c>
      <c r="V128">
        <v>7468.2397517249874</v>
      </c>
      <c r="W128">
        <v>7468.2397517249874</v>
      </c>
      <c r="X128">
        <v>7468.2397517249874</v>
      </c>
      <c r="Y128">
        <v>7468.2397517249874</v>
      </c>
      <c r="Z128">
        <v>7468.2397517249874</v>
      </c>
      <c r="AA128">
        <v>7468.2397517249874</v>
      </c>
      <c r="AB128">
        <v>7468.2397517249874</v>
      </c>
      <c r="AC128">
        <v>7468.2397517249874</v>
      </c>
      <c r="AD128">
        <v>7468.2397517249874</v>
      </c>
      <c r="AE128">
        <v>7468.2397517249874</v>
      </c>
      <c r="AF128">
        <v>7468.2397517249874</v>
      </c>
      <c r="AG128">
        <v>7468.2397517249874</v>
      </c>
      <c r="AH128">
        <v>7468.2397517249874</v>
      </c>
      <c r="AI128">
        <v>7468.2397517249874</v>
      </c>
      <c r="AJ128">
        <v>7468.2397517249874</v>
      </c>
      <c r="AK128">
        <v>7468.2397517249874</v>
      </c>
    </row>
    <row r="129" spans="2:37">
      <c r="B129" t="str">
        <f t="shared" si="70"/>
        <v>Battery_Bulk</v>
      </c>
      <c r="C129" t="str">
        <f t="shared" si="69"/>
        <v>ATB_2019_low</v>
      </c>
      <c r="D129">
        <v>855</v>
      </c>
      <c r="E129">
        <v>855</v>
      </c>
      <c r="F129">
        <v>762.10356320833546</v>
      </c>
      <c r="G129">
        <v>669.20712641667069</v>
      </c>
      <c r="H129">
        <v>618.10403676303406</v>
      </c>
      <c r="I129">
        <v>567.00094710939732</v>
      </c>
      <c r="J129">
        <v>515.89785745576057</v>
      </c>
      <c r="K129">
        <v>464.79476780212389</v>
      </c>
      <c r="L129">
        <v>413.69167814848737</v>
      </c>
      <c r="M129">
        <v>386.92339309182057</v>
      </c>
      <c r="N129">
        <v>360.15510803515366</v>
      </c>
      <c r="O129">
        <v>333.38682297848692</v>
      </c>
      <c r="P129">
        <v>306.61853792182006</v>
      </c>
      <c r="Q129">
        <v>279.85025286515327</v>
      </c>
      <c r="R129">
        <v>274.37492183083498</v>
      </c>
      <c r="S129">
        <v>268.89959079651675</v>
      </c>
      <c r="T129">
        <v>263.42425976219852</v>
      </c>
      <c r="U129">
        <v>257.94892872788029</v>
      </c>
      <c r="V129">
        <v>252.47359769356206</v>
      </c>
      <c r="W129">
        <v>246.9982666592438</v>
      </c>
      <c r="X129">
        <v>241.52293562492559</v>
      </c>
      <c r="Y129">
        <v>236.04760459060734</v>
      </c>
      <c r="Z129">
        <v>230.5722735562891</v>
      </c>
      <c r="AA129">
        <v>225.09694252197085</v>
      </c>
      <c r="AB129">
        <v>219.62161148765267</v>
      </c>
      <c r="AC129">
        <v>214.14628045333441</v>
      </c>
      <c r="AD129">
        <v>208.67094941901618</v>
      </c>
      <c r="AE129">
        <v>203.19561838469801</v>
      </c>
      <c r="AF129">
        <v>197.72028735037975</v>
      </c>
      <c r="AG129">
        <v>192.24495631606155</v>
      </c>
      <c r="AH129">
        <v>186.76962528174332</v>
      </c>
      <c r="AI129">
        <v>181.29429424742509</v>
      </c>
      <c r="AJ129">
        <v>175.81896321310691</v>
      </c>
      <c r="AK129">
        <v>170.34363217878894</v>
      </c>
    </row>
    <row r="130" spans="2:37">
      <c r="B130" t="str">
        <f t="shared" si="70"/>
        <v>Battery_Bulk</v>
      </c>
      <c r="C130" t="str">
        <f t="shared" si="69"/>
        <v>ATB_2019_mid</v>
      </c>
      <c r="D130">
        <v>855</v>
      </c>
      <c r="E130">
        <v>855</v>
      </c>
      <c r="F130">
        <v>797.31069799941156</v>
      </c>
      <c r="G130">
        <v>739.62139599882312</v>
      </c>
      <c r="H130">
        <v>703.15987339729895</v>
      </c>
      <c r="I130">
        <v>666.69835079577479</v>
      </c>
      <c r="J130">
        <v>630.23682819425062</v>
      </c>
      <c r="K130">
        <v>593.77530559272634</v>
      </c>
      <c r="L130">
        <v>557.31378299120229</v>
      </c>
      <c r="M130">
        <v>539.20224501341454</v>
      </c>
      <c r="N130">
        <v>521.09070703562679</v>
      </c>
      <c r="O130">
        <v>502.97916905783904</v>
      </c>
      <c r="P130">
        <v>484.86763108005135</v>
      </c>
      <c r="Q130">
        <v>466.75609310226372</v>
      </c>
      <c r="R130">
        <v>460.92164193848544</v>
      </c>
      <c r="S130">
        <v>455.08719077470698</v>
      </c>
      <c r="T130">
        <v>449.2527396109287</v>
      </c>
      <c r="U130">
        <v>443.41828844715042</v>
      </c>
      <c r="V130">
        <v>437.58383728337208</v>
      </c>
      <c r="W130">
        <v>431.74938611959368</v>
      </c>
      <c r="X130">
        <v>425.91493495581551</v>
      </c>
      <c r="Y130">
        <v>420.08048379203711</v>
      </c>
      <c r="Z130">
        <v>414.24603262825894</v>
      </c>
      <c r="AA130">
        <v>408.41158146448055</v>
      </c>
      <c r="AB130">
        <v>402.57713030070232</v>
      </c>
      <c r="AC130">
        <v>396.74267913692404</v>
      </c>
      <c r="AD130">
        <v>390.90822797314576</v>
      </c>
      <c r="AE130">
        <v>385.07377680936747</v>
      </c>
      <c r="AF130">
        <v>379.23932564558919</v>
      </c>
      <c r="AG130">
        <v>373.40487448181091</v>
      </c>
      <c r="AH130">
        <v>367.57042331803262</v>
      </c>
      <c r="AI130">
        <v>361.73597215425434</v>
      </c>
      <c r="AJ130">
        <v>355.90152099047606</v>
      </c>
      <c r="AK130">
        <v>350.06706982669778</v>
      </c>
    </row>
    <row r="131" spans="2:37">
      <c r="B131" t="str">
        <f t="shared" si="70"/>
        <v>Battery_Bulk</v>
      </c>
      <c r="C131" t="str">
        <f t="shared" si="69"/>
        <v>ATB_2019_high</v>
      </c>
      <c r="D131">
        <v>855</v>
      </c>
      <c r="E131">
        <v>855</v>
      </c>
      <c r="F131">
        <v>855</v>
      </c>
      <c r="G131">
        <v>855</v>
      </c>
      <c r="H131">
        <v>855</v>
      </c>
      <c r="I131">
        <v>855</v>
      </c>
      <c r="J131">
        <v>855</v>
      </c>
      <c r="K131">
        <v>855</v>
      </c>
      <c r="L131">
        <v>855</v>
      </c>
      <c r="M131">
        <v>855</v>
      </c>
      <c r="N131">
        <v>855</v>
      </c>
      <c r="O131">
        <v>855</v>
      </c>
      <c r="P131">
        <v>855</v>
      </c>
      <c r="Q131">
        <v>855</v>
      </c>
      <c r="R131">
        <v>855</v>
      </c>
      <c r="S131">
        <v>855</v>
      </c>
      <c r="T131">
        <v>855</v>
      </c>
      <c r="U131">
        <v>855</v>
      </c>
      <c r="V131">
        <v>855</v>
      </c>
      <c r="W131">
        <v>855</v>
      </c>
      <c r="X131">
        <v>855</v>
      </c>
      <c r="Y131">
        <v>855</v>
      </c>
      <c r="Z131">
        <v>855</v>
      </c>
      <c r="AA131">
        <v>855</v>
      </c>
      <c r="AB131">
        <v>855</v>
      </c>
      <c r="AC131">
        <v>855</v>
      </c>
      <c r="AD131">
        <v>855</v>
      </c>
      <c r="AE131">
        <v>855</v>
      </c>
      <c r="AF131">
        <v>855</v>
      </c>
      <c r="AG131">
        <v>855</v>
      </c>
      <c r="AH131">
        <v>855</v>
      </c>
      <c r="AI131">
        <v>855</v>
      </c>
      <c r="AJ131">
        <v>855</v>
      </c>
      <c r="AK131">
        <v>855</v>
      </c>
    </row>
    <row r="132" spans="2:37">
      <c r="B132" t="str">
        <f t="shared" si="70"/>
        <v>Battery_Conting</v>
      </c>
      <c r="C132" t="str">
        <f t="shared" si="69"/>
        <v>ATB_2019_low</v>
      </c>
      <c r="D132">
        <v>985.625</v>
      </c>
      <c r="E132">
        <v>985.625</v>
      </c>
      <c r="F132">
        <v>878.5360520318311</v>
      </c>
      <c r="G132">
        <v>771.44710406366198</v>
      </c>
      <c r="H132">
        <v>712.5365979351642</v>
      </c>
      <c r="I132">
        <v>653.62609180666641</v>
      </c>
      <c r="J132">
        <v>594.7155856781684</v>
      </c>
      <c r="K132">
        <v>535.80507954967061</v>
      </c>
      <c r="L132">
        <v>476.89457342117294</v>
      </c>
      <c r="M132">
        <v>446.03668925862644</v>
      </c>
      <c r="N132">
        <v>415.17880509607994</v>
      </c>
      <c r="O132">
        <v>384.3209209335335</v>
      </c>
      <c r="P132">
        <v>353.463036770987</v>
      </c>
      <c r="Q132">
        <v>322.60515260844056</v>
      </c>
      <c r="R132">
        <v>316.29331266610143</v>
      </c>
      <c r="S132">
        <v>309.98147272376235</v>
      </c>
      <c r="T132">
        <v>303.66963278142333</v>
      </c>
      <c r="U132">
        <v>297.3577928390842</v>
      </c>
      <c r="V132">
        <v>291.04595289674518</v>
      </c>
      <c r="W132">
        <v>284.73411295440604</v>
      </c>
      <c r="X132">
        <v>278.42227301206702</v>
      </c>
      <c r="Y132">
        <v>272.11043306972795</v>
      </c>
      <c r="Z132">
        <v>265.79859312738881</v>
      </c>
      <c r="AA132">
        <v>259.48675318504974</v>
      </c>
      <c r="AB132">
        <v>253.17491324271072</v>
      </c>
      <c r="AC132">
        <v>246.86307330037161</v>
      </c>
      <c r="AD132">
        <v>240.55123335803256</v>
      </c>
      <c r="AE132">
        <v>234.23939341569351</v>
      </c>
      <c r="AF132">
        <v>227.92755347335444</v>
      </c>
      <c r="AG132">
        <v>221.61571353101539</v>
      </c>
      <c r="AH132">
        <v>215.30387358867634</v>
      </c>
      <c r="AI132">
        <v>208.99203364633726</v>
      </c>
      <c r="AJ132">
        <v>202.68019370399824</v>
      </c>
      <c r="AK132">
        <v>196.36835376165945</v>
      </c>
    </row>
    <row r="133" spans="2:37">
      <c r="B133" t="str">
        <f t="shared" si="70"/>
        <v>Battery_Conting</v>
      </c>
      <c r="C133" t="str">
        <f t="shared" si="69"/>
        <v>ATB_2019_mid</v>
      </c>
      <c r="D133">
        <v>985.625</v>
      </c>
      <c r="E133">
        <v>985.625</v>
      </c>
      <c r="F133">
        <v>919.12205463821056</v>
      </c>
      <c r="G133">
        <v>852.61910927642111</v>
      </c>
      <c r="H133">
        <v>810.58707627744184</v>
      </c>
      <c r="I133">
        <v>768.55504327846256</v>
      </c>
      <c r="J133">
        <v>726.52301027948329</v>
      </c>
      <c r="K133">
        <v>684.49097728050401</v>
      </c>
      <c r="L133">
        <v>642.45894428152485</v>
      </c>
      <c r="M133">
        <v>621.58036577935286</v>
      </c>
      <c r="N133">
        <v>600.70178727718087</v>
      </c>
      <c r="O133">
        <v>579.82320877500888</v>
      </c>
      <c r="P133">
        <v>558.944630272837</v>
      </c>
      <c r="Q133">
        <v>538.06605177066513</v>
      </c>
      <c r="R133">
        <v>531.34022612353181</v>
      </c>
      <c r="S133">
        <v>524.61440047639826</v>
      </c>
      <c r="T133">
        <v>517.88857482926505</v>
      </c>
      <c r="U133">
        <v>511.16274918213173</v>
      </c>
      <c r="V133">
        <v>504.43692353499836</v>
      </c>
      <c r="W133">
        <v>497.71109788786498</v>
      </c>
      <c r="X133">
        <v>490.98527224073172</v>
      </c>
      <c r="Y133">
        <v>484.25944659359834</v>
      </c>
      <c r="Z133">
        <v>477.53362094646508</v>
      </c>
      <c r="AA133">
        <v>470.80779529933176</v>
      </c>
      <c r="AB133">
        <v>464.08196965219855</v>
      </c>
      <c r="AC133">
        <v>457.35614400506523</v>
      </c>
      <c r="AD133">
        <v>450.63031835793191</v>
      </c>
      <c r="AE133">
        <v>443.90449271079865</v>
      </c>
      <c r="AF133">
        <v>437.17866706366533</v>
      </c>
      <c r="AG133">
        <v>430.45284141653201</v>
      </c>
      <c r="AH133">
        <v>423.72701576939875</v>
      </c>
      <c r="AI133">
        <v>417.00119012226543</v>
      </c>
      <c r="AJ133">
        <v>410.27536447513216</v>
      </c>
      <c r="AK133">
        <v>403.54953882799884</v>
      </c>
    </row>
    <row r="134" spans="2:37">
      <c r="B134" t="str">
        <f t="shared" si="70"/>
        <v>Battery_Conting</v>
      </c>
      <c r="C134" t="str">
        <f t="shared" si="69"/>
        <v>ATB_2019_high</v>
      </c>
      <c r="D134">
        <v>985.625</v>
      </c>
      <c r="E134">
        <v>985.625</v>
      </c>
      <c r="F134">
        <v>985.625</v>
      </c>
      <c r="G134">
        <v>978.30023364485987</v>
      </c>
      <c r="H134">
        <v>976.31008147475325</v>
      </c>
      <c r="I134">
        <v>974.31992930464662</v>
      </c>
      <c r="J134">
        <v>972.32977713454011</v>
      </c>
      <c r="K134">
        <v>970.33962496443348</v>
      </c>
      <c r="L134">
        <v>968.34947279432686</v>
      </c>
      <c r="M134">
        <v>966.35932062422035</v>
      </c>
      <c r="N134">
        <v>964.36916845411372</v>
      </c>
      <c r="O134">
        <v>962.37901628400709</v>
      </c>
      <c r="P134">
        <v>960.38886411390047</v>
      </c>
      <c r="Q134">
        <v>958.39871194379396</v>
      </c>
      <c r="R134">
        <v>957.75246999414526</v>
      </c>
      <c r="S134">
        <v>957.10622804449656</v>
      </c>
      <c r="T134">
        <v>956.45998609484775</v>
      </c>
      <c r="U134">
        <v>955.81374414519905</v>
      </c>
      <c r="V134">
        <v>955.16750219555036</v>
      </c>
      <c r="W134">
        <v>954.52126024590166</v>
      </c>
      <c r="X134">
        <v>953.87501829625296</v>
      </c>
      <c r="Y134">
        <v>953.22877634660426</v>
      </c>
      <c r="Z134">
        <v>952.58253439695545</v>
      </c>
      <c r="AA134">
        <v>951.93629244730676</v>
      </c>
      <c r="AB134">
        <v>951.29005049765806</v>
      </c>
      <c r="AC134">
        <v>950.64380854800947</v>
      </c>
      <c r="AD134">
        <v>949.99756659836078</v>
      </c>
      <c r="AE134">
        <v>949.35132464871185</v>
      </c>
      <c r="AF134">
        <v>948.70508269906327</v>
      </c>
      <c r="AG134">
        <v>948.05884074941457</v>
      </c>
      <c r="AH134">
        <v>947.41259879976587</v>
      </c>
      <c r="AI134">
        <v>946.76635685011718</v>
      </c>
      <c r="AJ134">
        <v>946.12011490046837</v>
      </c>
      <c r="AK134">
        <v>945.47387295081967</v>
      </c>
    </row>
    <row r="135" spans="2:37">
      <c r="B135" t="str">
        <f t="shared" si="70"/>
        <v>Battery_Reg</v>
      </c>
      <c r="C135" t="str">
        <f t="shared" si="69"/>
        <v>ATB_2019_low</v>
      </c>
      <c r="D135">
        <v>1116.25</v>
      </c>
      <c r="E135">
        <v>1116.25</v>
      </c>
      <c r="F135">
        <v>994.96854085532686</v>
      </c>
      <c r="G135">
        <v>873.6870817106535</v>
      </c>
      <c r="H135">
        <v>806.96915910729444</v>
      </c>
      <c r="I135">
        <v>740.25123650393539</v>
      </c>
      <c r="J135">
        <v>673.53331390057633</v>
      </c>
      <c r="K135">
        <v>606.81539129721727</v>
      </c>
      <c r="L135">
        <v>540.09746869385845</v>
      </c>
      <c r="M135">
        <v>505.14998542543242</v>
      </c>
      <c r="N135">
        <v>470.20250215700622</v>
      </c>
      <c r="O135">
        <v>435.25501888858008</v>
      </c>
      <c r="P135">
        <v>400.30753562015394</v>
      </c>
      <c r="Q135">
        <v>365.3600523517278</v>
      </c>
      <c r="R135">
        <v>358.21170350136788</v>
      </c>
      <c r="S135">
        <v>351.06335465100796</v>
      </c>
      <c r="T135">
        <v>343.91500580064809</v>
      </c>
      <c r="U135">
        <v>336.76665695028817</v>
      </c>
      <c r="V135">
        <v>329.61830809992824</v>
      </c>
      <c r="W135">
        <v>322.46995924956826</v>
      </c>
      <c r="X135">
        <v>315.3216103992084</v>
      </c>
      <c r="Y135">
        <v>308.17326154884847</v>
      </c>
      <c r="Z135">
        <v>301.02491269848855</v>
      </c>
      <c r="AA135">
        <v>293.87656384812863</v>
      </c>
      <c r="AB135">
        <v>286.72821499776876</v>
      </c>
      <c r="AC135">
        <v>279.57986614740878</v>
      </c>
      <c r="AD135">
        <v>272.43151729704891</v>
      </c>
      <c r="AE135">
        <v>265.28316844668905</v>
      </c>
      <c r="AF135">
        <v>258.13481959632912</v>
      </c>
      <c r="AG135">
        <v>250.98647074596923</v>
      </c>
      <c r="AH135">
        <v>243.83812189560933</v>
      </c>
      <c r="AI135">
        <v>236.68977304524947</v>
      </c>
      <c r="AJ135">
        <v>229.5414241948896</v>
      </c>
      <c r="AK135">
        <v>222.39307534453002</v>
      </c>
    </row>
    <row r="136" spans="2:37">
      <c r="B136" t="str">
        <f t="shared" si="70"/>
        <v>Battery_Reg</v>
      </c>
      <c r="C136" t="str">
        <f t="shared" si="69"/>
        <v>ATB_2019_mid</v>
      </c>
      <c r="D136">
        <v>1116.25</v>
      </c>
      <c r="E136">
        <v>1116.25</v>
      </c>
      <c r="F136">
        <v>1040.9334112770096</v>
      </c>
      <c r="G136">
        <v>965.61682255401922</v>
      </c>
      <c r="H136">
        <v>918.01427915758484</v>
      </c>
      <c r="I136">
        <v>870.41173576115034</v>
      </c>
      <c r="J136">
        <v>822.80919236471607</v>
      </c>
      <c r="K136">
        <v>775.20664896828168</v>
      </c>
      <c r="L136">
        <v>727.60410557184753</v>
      </c>
      <c r="M136">
        <v>703.95848654529129</v>
      </c>
      <c r="N136">
        <v>680.31286751873506</v>
      </c>
      <c r="O136">
        <v>656.66724849217883</v>
      </c>
      <c r="P136">
        <v>633.0216294656226</v>
      </c>
      <c r="Q136">
        <v>609.37601043906648</v>
      </c>
      <c r="R136">
        <v>601.75881030857818</v>
      </c>
      <c r="S136">
        <v>594.14161017808965</v>
      </c>
      <c r="T136">
        <v>586.52441004760135</v>
      </c>
      <c r="U136">
        <v>578.90720991711305</v>
      </c>
      <c r="V136">
        <v>571.29000978662464</v>
      </c>
      <c r="W136">
        <v>563.67280965613622</v>
      </c>
      <c r="X136">
        <v>556.05560952564792</v>
      </c>
      <c r="Y136">
        <v>548.43840939515951</v>
      </c>
      <c r="Z136">
        <v>540.82120926467132</v>
      </c>
      <c r="AA136">
        <v>533.20400913418302</v>
      </c>
      <c r="AB136">
        <v>525.58680900369473</v>
      </c>
      <c r="AC136">
        <v>517.96960887320643</v>
      </c>
      <c r="AD136">
        <v>510.35240874271813</v>
      </c>
      <c r="AE136">
        <v>502.73520861222977</v>
      </c>
      <c r="AF136">
        <v>495.11800848174141</v>
      </c>
      <c r="AG136">
        <v>487.50080835125317</v>
      </c>
      <c r="AH136">
        <v>479.88360822076481</v>
      </c>
      <c r="AI136">
        <v>472.26640809027651</v>
      </c>
      <c r="AJ136">
        <v>464.64920795978821</v>
      </c>
      <c r="AK136">
        <v>457.03200782929986</v>
      </c>
    </row>
    <row r="137" spans="2:37">
      <c r="B137" t="str">
        <f t="shared" si="70"/>
        <v>Battery_Reg</v>
      </c>
      <c r="C137" t="str">
        <f t="shared" si="69"/>
        <v>ATB_2019_high</v>
      </c>
      <c r="D137">
        <v>1116.25</v>
      </c>
      <c r="E137">
        <v>1116.25</v>
      </c>
      <c r="F137">
        <v>1116.25</v>
      </c>
      <c r="G137">
        <v>1101.6004672897197</v>
      </c>
      <c r="H137">
        <v>1097.6201629495065</v>
      </c>
      <c r="I137">
        <v>1093.6398586092932</v>
      </c>
      <c r="J137">
        <v>1089.6595542690802</v>
      </c>
      <c r="K137">
        <v>1085.679249928867</v>
      </c>
      <c r="L137">
        <v>1081.6989455886537</v>
      </c>
      <c r="M137">
        <v>1077.7186412484405</v>
      </c>
      <c r="N137">
        <v>1073.7383369082274</v>
      </c>
      <c r="O137">
        <v>1069.7580325680142</v>
      </c>
      <c r="P137">
        <v>1065.7777282278009</v>
      </c>
      <c r="Q137">
        <v>1061.7974238875879</v>
      </c>
      <c r="R137">
        <v>1060.5049399882905</v>
      </c>
      <c r="S137">
        <v>1059.2124560889929</v>
      </c>
      <c r="T137">
        <v>1057.9199721896955</v>
      </c>
      <c r="U137">
        <v>1056.6274882903981</v>
      </c>
      <c r="V137">
        <v>1055.3350043911007</v>
      </c>
      <c r="W137">
        <v>1054.0425204918033</v>
      </c>
      <c r="X137">
        <v>1052.7500365925059</v>
      </c>
      <c r="Y137">
        <v>1051.4575526932085</v>
      </c>
      <c r="Z137">
        <v>1050.1650687939111</v>
      </c>
      <c r="AA137">
        <v>1048.8725848946135</v>
      </c>
      <c r="AB137">
        <v>1047.5801009953161</v>
      </c>
      <c r="AC137">
        <v>1046.2876170960187</v>
      </c>
      <c r="AD137">
        <v>1044.9951331967213</v>
      </c>
      <c r="AE137">
        <v>1043.7026492974239</v>
      </c>
      <c r="AF137">
        <v>1042.4101653981265</v>
      </c>
      <c r="AG137">
        <v>1041.1176814988291</v>
      </c>
      <c r="AH137">
        <v>1039.8251975995317</v>
      </c>
      <c r="AI137">
        <v>1038.5327137002341</v>
      </c>
      <c r="AJ137">
        <v>1037.2402298009367</v>
      </c>
      <c r="AK137">
        <v>1035.9477459016393</v>
      </c>
    </row>
    <row r="140" spans="2:37">
      <c r="B140" s="130" t="s">
        <v>227</v>
      </c>
      <c r="D140">
        <f t="shared" ref="D140:AK140" si="71">D$20</f>
        <v>2017</v>
      </c>
      <c r="E140">
        <f t="shared" si="71"/>
        <v>2018</v>
      </c>
      <c r="F140">
        <f t="shared" si="71"/>
        <v>2019</v>
      </c>
      <c r="G140">
        <f t="shared" si="71"/>
        <v>2020</v>
      </c>
      <c r="H140">
        <f t="shared" si="71"/>
        <v>2021</v>
      </c>
      <c r="I140">
        <f t="shared" si="71"/>
        <v>2022</v>
      </c>
      <c r="J140">
        <f t="shared" si="71"/>
        <v>2023</v>
      </c>
      <c r="K140">
        <f t="shared" si="71"/>
        <v>2024</v>
      </c>
      <c r="L140">
        <f t="shared" si="71"/>
        <v>2025</v>
      </c>
      <c r="M140">
        <f t="shared" si="71"/>
        <v>2026</v>
      </c>
      <c r="N140">
        <f t="shared" si="71"/>
        <v>2027</v>
      </c>
      <c r="O140">
        <f t="shared" si="71"/>
        <v>2028</v>
      </c>
      <c r="P140">
        <f t="shared" si="71"/>
        <v>2029</v>
      </c>
      <c r="Q140">
        <f t="shared" si="71"/>
        <v>2030</v>
      </c>
      <c r="R140">
        <f t="shared" si="71"/>
        <v>2031</v>
      </c>
      <c r="S140">
        <f t="shared" si="71"/>
        <v>2032</v>
      </c>
      <c r="T140">
        <f t="shared" si="71"/>
        <v>2033</v>
      </c>
      <c r="U140">
        <f t="shared" si="71"/>
        <v>2034</v>
      </c>
      <c r="V140">
        <f t="shared" si="71"/>
        <v>2035</v>
      </c>
      <c r="W140">
        <f t="shared" si="71"/>
        <v>2036</v>
      </c>
      <c r="X140">
        <f t="shared" si="71"/>
        <v>2037</v>
      </c>
      <c r="Y140">
        <f t="shared" si="71"/>
        <v>2038</v>
      </c>
      <c r="Z140">
        <f t="shared" si="71"/>
        <v>2039</v>
      </c>
      <c r="AA140">
        <f t="shared" si="71"/>
        <v>2040</v>
      </c>
      <c r="AB140">
        <f t="shared" si="71"/>
        <v>2041</v>
      </c>
      <c r="AC140">
        <f t="shared" si="71"/>
        <v>2042</v>
      </c>
      <c r="AD140">
        <f t="shared" si="71"/>
        <v>2043</v>
      </c>
      <c r="AE140">
        <f t="shared" si="71"/>
        <v>2044</v>
      </c>
      <c r="AF140">
        <f t="shared" si="71"/>
        <v>2045</v>
      </c>
      <c r="AG140">
        <f t="shared" si="71"/>
        <v>2046</v>
      </c>
      <c r="AH140">
        <f t="shared" si="71"/>
        <v>2047</v>
      </c>
      <c r="AI140">
        <f t="shared" si="71"/>
        <v>2048</v>
      </c>
      <c r="AJ140">
        <f t="shared" si="71"/>
        <v>2049</v>
      </c>
      <c r="AK140">
        <f t="shared" si="71"/>
        <v>2050</v>
      </c>
    </row>
    <row r="141" spans="2:37">
      <c r="B141" t="str">
        <f>B48</f>
        <v>Battery_Bulk</v>
      </c>
      <c r="C141" t="str">
        <f>C48</f>
        <v>ATB_2019_low</v>
      </c>
      <c r="D141" cm="1">
        <f t="array" ref="D141:AK149">D48:AK56*(1+INDEX($C$7:$J$7, MATCH($B141:$B149, $C$5:$J$5, 0)))</f>
        <v>261.25</v>
      </c>
      <c r="E141">
        <v>261.25</v>
      </c>
      <c r="F141">
        <v>232.86497764699141</v>
      </c>
      <c r="G141">
        <v>204.47995529398273</v>
      </c>
      <c r="H141">
        <v>188.86512234426039</v>
      </c>
      <c r="I141">
        <v>173.25028939453804</v>
      </c>
      <c r="J141">
        <v>157.63545644481573</v>
      </c>
      <c r="K141">
        <v>142.02062349509342</v>
      </c>
      <c r="L141">
        <v>126.40579054537113</v>
      </c>
      <c r="M141">
        <v>118.22659233361183</v>
      </c>
      <c r="N141">
        <v>110.04739412185252</v>
      </c>
      <c r="O141">
        <v>101.86819591009322</v>
      </c>
      <c r="P141">
        <v>93.688997698333921</v>
      </c>
      <c r="Q141">
        <v>85.509799486574593</v>
      </c>
      <c r="R141">
        <v>83.836781670532915</v>
      </c>
      <c r="S141">
        <v>82.163763854491222</v>
      </c>
      <c r="T141">
        <v>80.490746038449558</v>
      </c>
      <c r="U141">
        <v>78.817728222407865</v>
      </c>
      <c r="V141">
        <v>77.144710406366173</v>
      </c>
      <c r="W141">
        <v>75.471692590324508</v>
      </c>
      <c r="X141">
        <v>73.798674774282816</v>
      </c>
      <c r="Y141">
        <v>72.125656958241137</v>
      </c>
      <c r="Z141">
        <v>70.452639142199445</v>
      </c>
      <c r="AA141">
        <v>68.779621326157766</v>
      </c>
      <c r="AB141">
        <v>67.106603510116088</v>
      </c>
      <c r="AC141">
        <v>65.433585694074395</v>
      </c>
      <c r="AD141">
        <v>63.760567878032724</v>
      </c>
      <c r="AE141">
        <v>62.087550061991045</v>
      </c>
      <c r="AF141">
        <v>60.414532245949367</v>
      </c>
      <c r="AG141">
        <v>58.741514429907696</v>
      </c>
      <c r="AH141">
        <v>57.068496613866017</v>
      </c>
      <c r="AI141">
        <v>55.395478797824346</v>
      </c>
      <c r="AJ141">
        <v>53.722460981782667</v>
      </c>
      <c r="AK141">
        <v>52.049443165741067</v>
      </c>
    </row>
    <row r="142" spans="2:37">
      <c r="B142" t="str">
        <f t="shared" ref="B142:B149" si="72">B49</f>
        <v>Battery_Bulk</v>
      </c>
      <c r="C142" t="str">
        <f t="shared" ref="C142:C149" si="73">C49</f>
        <v>ATB_2019_mid</v>
      </c>
      <c r="D142">
        <v>261.25</v>
      </c>
      <c r="E142">
        <v>261.25</v>
      </c>
      <c r="F142">
        <v>243.622713277598</v>
      </c>
      <c r="G142">
        <v>225.99542655519599</v>
      </c>
      <c r="H142">
        <v>214.8544057602858</v>
      </c>
      <c r="I142">
        <v>203.71338496537558</v>
      </c>
      <c r="J142">
        <v>192.57236417046545</v>
      </c>
      <c r="K142">
        <v>181.43134337555526</v>
      </c>
      <c r="L142">
        <v>170.29032258064515</v>
      </c>
      <c r="M142">
        <v>164.75624153187667</v>
      </c>
      <c r="N142">
        <v>159.22216048310818</v>
      </c>
      <c r="O142">
        <v>153.6880794343397</v>
      </c>
      <c r="P142">
        <v>148.15399838557124</v>
      </c>
      <c r="Q142">
        <v>142.61991733680279</v>
      </c>
      <c r="R142">
        <v>140.83716837009274</v>
      </c>
      <c r="S142">
        <v>139.05441940338272</v>
      </c>
      <c r="T142">
        <v>137.27167043667268</v>
      </c>
      <c r="U142">
        <v>135.48892146996261</v>
      </c>
      <c r="V142">
        <v>133.70617250325256</v>
      </c>
      <c r="W142">
        <v>131.92342353654251</v>
      </c>
      <c r="X142">
        <v>130.1406745698325</v>
      </c>
      <c r="Y142">
        <v>128.35792560312245</v>
      </c>
      <c r="Z142">
        <v>126.57517663641244</v>
      </c>
      <c r="AA142">
        <v>124.79242766970242</v>
      </c>
      <c r="AB142">
        <v>123.00967870299237</v>
      </c>
      <c r="AC142">
        <v>121.22692973628234</v>
      </c>
      <c r="AD142">
        <v>119.44418076957233</v>
      </c>
      <c r="AE142">
        <v>117.66143180286228</v>
      </c>
      <c r="AF142">
        <v>115.87868283615227</v>
      </c>
      <c r="AG142">
        <v>114.09593386944223</v>
      </c>
      <c r="AH142">
        <v>112.31318490273219</v>
      </c>
      <c r="AI142">
        <v>110.53043593602217</v>
      </c>
      <c r="AJ142">
        <v>108.74768696931214</v>
      </c>
      <c r="AK142">
        <v>106.96493800260211</v>
      </c>
    </row>
    <row r="143" spans="2:37">
      <c r="B143" t="str">
        <f t="shared" si="72"/>
        <v>Battery_Bulk</v>
      </c>
      <c r="C143" t="str">
        <f t="shared" si="73"/>
        <v>ATB_2019_high</v>
      </c>
      <c r="D143">
        <v>261.25</v>
      </c>
      <c r="E143">
        <v>261.25</v>
      </c>
      <c r="F143">
        <v>261.25</v>
      </c>
      <c r="G143">
        <v>246.60046728971963</v>
      </c>
      <c r="H143">
        <v>242.62016294950647</v>
      </c>
      <c r="I143">
        <v>238.63985860929327</v>
      </c>
      <c r="J143">
        <v>234.65955426908008</v>
      </c>
      <c r="K143">
        <v>230.67924992886688</v>
      </c>
      <c r="L143">
        <v>226.69894558865371</v>
      </c>
      <c r="M143">
        <v>222.71864124844052</v>
      </c>
      <c r="N143">
        <v>218.73833690822732</v>
      </c>
      <c r="O143">
        <v>214.75803256801413</v>
      </c>
      <c r="P143">
        <v>210.77772822780094</v>
      </c>
      <c r="Q143">
        <v>206.7974238875878</v>
      </c>
      <c r="R143">
        <v>205.50493998829035</v>
      </c>
      <c r="S143">
        <v>204.21245608899295</v>
      </c>
      <c r="T143">
        <v>202.9199721896955</v>
      </c>
      <c r="U143">
        <v>201.62748829039811</v>
      </c>
      <c r="V143">
        <v>200.33500439110068</v>
      </c>
      <c r="W143">
        <v>199.04252049180326</v>
      </c>
      <c r="X143">
        <v>197.75003659250586</v>
      </c>
      <c r="Y143">
        <v>196.45755269320847</v>
      </c>
      <c r="Z143">
        <v>195.16506879391102</v>
      </c>
      <c r="AA143">
        <v>193.87258489461357</v>
      </c>
      <c r="AB143">
        <v>192.58010099531617</v>
      </c>
      <c r="AC143">
        <v>191.28761709601872</v>
      </c>
      <c r="AD143">
        <v>189.99513319672133</v>
      </c>
      <c r="AE143">
        <v>188.7026492974239</v>
      </c>
      <c r="AF143">
        <v>187.41016539812648</v>
      </c>
      <c r="AG143">
        <v>186.11768149882906</v>
      </c>
      <c r="AH143">
        <v>184.82519759953163</v>
      </c>
      <c r="AI143">
        <v>183.53271370023421</v>
      </c>
      <c r="AJ143">
        <v>182.24022980093679</v>
      </c>
      <c r="AK143">
        <v>180.94774590163931</v>
      </c>
    </row>
    <row r="144" spans="2:37">
      <c r="B144" t="str">
        <f t="shared" si="72"/>
        <v>Battery_Conting</v>
      </c>
      <c r="C144" t="str">
        <f t="shared" si="73"/>
        <v>ATB_2019_low</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2:37">
      <c r="B145" t="str">
        <f t="shared" si="72"/>
        <v>Battery_Conting</v>
      </c>
      <c r="C145" t="str">
        <f t="shared" si="73"/>
        <v>ATB_2019_mid</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2:37">
      <c r="B146" t="str">
        <f t="shared" si="72"/>
        <v>Battery_Conting</v>
      </c>
      <c r="C146" t="str">
        <f t="shared" si="73"/>
        <v>ATB_2019_high</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2:37">
      <c r="B147" t="str">
        <f t="shared" si="72"/>
        <v>Battery_Reg</v>
      </c>
      <c r="C147" t="str">
        <f t="shared" si="73"/>
        <v>ATB_2019_low</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2:37">
      <c r="B148" t="str">
        <f t="shared" si="72"/>
        <v>Battery_Reg</v>
      </c>
      <c r="C148" t="str">
        <f t="shared" si="73"/>
        <v>ATB_2019_mid</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2:37">
      <c r="B149" t="str">
        <f t="shared" si="72"/>
        <v>Battery_Reg</v>
      </c>
      <c r="C149" t="str">
        <f t="shared" si="73"/>
        <v>ATB_2019_high</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3" spans="2:37">
      <c r="B153" s="130" t="s">
        <v>233</v>
      </c>
      <c r="C153" s="130" t="s">
        <v>234</v>
      </c>
    </row>
    <row r="154" spans="2:37">
      <c r="B154" t="str">
        <f>B87&amp;C87</f>
        <v>CentralTrackingPVATB_2019_low</v>
      </c>
      <c r="C154">
        <f>AVERAGE(G87:AK87)</f>
        <v>0</v>
      </c>
    </row>
    <row r="155" spans="2:37">
      <c r="B155" t="str">
        <f t="shared" ref="B155:B177" si="74">B88&amp;C88</f>
        <v>CentralTrackingPVATB_2019_mid</v>
      </c>
      <c r="C155">
        <f t="shared" ref="C155:C177" si="75">AVERAGE(G88:AK88)</f>
        <v>0</v>
      </c>
    </row>
    <row r="156" spans="2:37">
      <c r="B156" t="str">
        <f t="shared" si="74"/>
        <v>CentralTrackingPVATB_2019_high</v>
      </c>
      <c r="C156">
        <f t="shared" si="75"/>
        <v>0</v>
      </c>
    </row>
    <row r="157" spans="2:37">
      <c r="B157" t="str">
        <f t="shared" si="74"/>
        <v>FlatDistPVATB_2019_low</v>
      </c>
      <c r="C157">
        <f t="shared" si="75"/>
        <v>0</v>
      </c>
    </row>
    <row r="158" spans="2:37">
      <c r="B158" t="str">
        <f t="shared" si="74"/>
        <v>FlatDistPVATB_2019_mid</v>
      </c>
      <c r="C158">
        <f t="shared" si="75"/>
        <v>0</v>
      </c>
    </row>
    <row r="159" spans="2:37">
      <c r="B159" t="str">
        <f t="shared" si="74"/>
        <v>FlatDistPVATB_2019_high</v>
      </c>
      <c r="C159">
        <f t="shared" si="75"/>
        <v>0</v>
      </c>
    </row>
    <row r="160" spans="2:37">
      <c r="B160" t="str">
        <f t="shared" si="74"/>
        <v>SlopedDistPVATB_2019_low</v>
      </c>
      <c r="C160">
        <f t="shared" si="75"/>
        <v>0</v>
      </c>
    </row>
    <row r="161" spans="2:3">
      <c r="B161" t="str">
        <f t="shared" si="74"/>
        <v>SlopedDistPVATB_2019_mid</v>
      </c>
      <c r="C161">
        <f t="shared" si="75"/>
        <v>0</v>
      </c>
    </row>
    <row r="162" spans="2:3">
      <c r="B162" t="str">
        <f t="shared" si="74"/>
        <v>SlopedDistPVATB_2019_high</v>
      </c>
      <c r="C162">
        <f t="shared" si="75"/>
        <v>0</v>
      </c>
    </row>
    <row r="163" spans="2:3">
      <c r="B163" t="str">
        <f t="shared" si="74"/>
        <v>OnshoreWindATB_2019_low</v>
      </c>
      <c r="C163">
        <f t="shared" si="75"/>
        <v>0</v>
      </c>
    </row>
    <row r="164" spans="2:3">
      <c r="B164" t="str">
        <f t="shared" si="74"/>
        <v>OnshoreWindATB_2019_mid</v>
      </c>
      <c r="C164">
        <f t="shared" si="75"/>
        <v>0</v>
      </c>
    </row>
    <row r="165" spans="2:3">
      <c r="B165" t="str">
        <f t="shared" si="74"/>
        <v>OnshoreWindATB_2019_high</v>
      </c>
      <c r="C165">
        <f t="shared" si="75"/>
        <v>0</v>
      </c>
    </row>
    <row r="166" spans="2:3">
      <c r="B166" t="str">
        <f t="shared" si="74"/>
        <v>OffshoreWindATB_2019_low</v>
      </c>
      <c r="C166">
        <f t="shared" si="75"/>
        <v>0</v>
      </c>
    </row>
    <row r="167" spans="2:3">
      <c r="B167" t="str">
        <f t="shared" si="74"/>
        <v>OffshoreWindATB_2019_mid</v>
      </c>
      <c r="C167">
        <f t="shared" si="75"/>
        <v>0</v>
      </c>
    </row>
    <row r="168" spans="2:3">
      <c r="B168" t="str">
        <f t="shared" si="74"/>
        <v>OffshoreWindATB_2019_high</v>
      </c>
      <c r="C168">
        <f t="shared" si="75"/>
        <v>0</v>
      </c>
    </row>
    <row r="169" spans="2:3">
      <c r="B169" t="str">
        <f t="shared" si="74"/>
        <v>Battery_BulkATB_2019_low</v>
      </c>
      <c r="C169">
        <f t="shared" si="75"/>
        <v>0</v>
      </c>
    </row>
    <row r="170" spans="2:3">
      <c r="B170" t="str">
        <f t="shared" si="74"/>
        <v>Battery_BulkATB_2019_mid</v>
      </c>
      <c r="C170">
        <f t="shared" si="75"/>
        <v>0</v>
      </c>
    </row>
    <row r="171" spans="2:3">
      <c r="B171" t="str">
        <f t="shared" si="74"/>
        <v>Battery_BulkATB_2019_high</v>
      </c>
      <c r="C171">
        <f t="shared" si="75"/>
        <v>0</v>
      </c>
    </row>
    <row r="172" spans="2:3">
      <c r="B172" t="str">
        <f t="shared" si="74"/>
        <v>Battery_ContingATB_2019_low</v>
      </c>
      <c r="C172">
        <f t="shared" si="75"/>
        <v>0</v>
      </c>
    </row>
    <row r="173" spans="2:3">
      <c r="B173" t="str">
        <f t="shared" si="74"/>
        <v>Battery_ContingATB_2019_mid</v>
      </c>
      <c r="C173">
        <f t="shared" si="75"/>
        <v>0</v>
      </c>
    </row>
    <row r="174" spans="2:3">
      <c r="B174" t="str">
        <f t="shared" si="74"/>
        <v>Battery_ContingATB_2019_high</v>
      </c>
      <c r="C174">
        <f t="shared" si="75"/>
        <v>0</v>
      </c>
    </row>
    <row r="175" spans="2:3">
      <c r="B175" t="str">
        <f t="shared" si="74"/>
        <v>Battery_RegATB_2019_low</v>
      </c>
      <c r="C175">
        <f t="shared" si="75"/>
        <v>0</v>
      </c>
    </row>
    <row r="176" spans="2:3">
      <c r="B176" t="str">
        <f t="shared" si="74"/>
        <v>Battery_RegATB_2019_mid</v>
      </c>
      <c r="C176">
        <f t="shared" si="75"/>
        <v>0</v>
      </c>
    </row>
    <row r="177" spans="2:3">
      <c r="B177" t="str">
        <f t="shared" si="74"/>
        <v>Battery_RegATB_2019_high</v>
      </c>
      <c r="C177">
        <f t="shared" si="75"/>
        <v>0</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info</vt:lpstr>
      <vt:lpstr>annual costs</vt:lpstr>
      <vt:lpstr>PSIP costs</vt:lpstr>
      <vt:lpstr>PSIP storage</vt:lpstr>
      <vt:lpstr>sales</vt:lpstr>
      <vt:lpstr>DistPV</vt:lpstr>
      <vt:lpstr>heat rates</vt:lpstr>
      <vt:lpstr>ATB</vt:lpstr>
      <vt:lpstr>atb_base_year</vt:lpstr>
      <vt:lpstr>cost_base_years</vt:lpstr>
      <vt:lpstr>inflation_rate</vt:lpstr>
      <vt:lpstr>non_renewable_project_info</vt:lpstr>
      <vt:lpstr>part_load_fuel_consumption</vt:lpstr>
      <vt:lpstr>psip_base_year</vt:lpstr>
      <vt:lpstr>sales_forecast</vt:lpstr>
      <vt:lpstr>spur_line_cost_per_mw_km</vt:lpstr>
      <vt:lpstr>technology_cap_cost</vt:lpstr>
      <vt:lpstr>technology_cap_cost_energy</vt:lpstr>
      <vt:lpstr>technology_fixed_o_m</vt:lpstr>
      <vt:lpstr>technology_info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2016-05-05T03:53:13Z</dcterms:created>
  <dcterms:modified xsi:type="dcterms:W3CDTF">2019-10-10T00:24:52Z</dcterms:modified>
</cp:coreProperties>
</file>