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codeName="ThisWorkbook" autoCompressPictures="0"/>
  <bookViews>
    <workbookView xWindow="60" yWindow="0" windowWidth="25000" windowHeight="15600" tabRatio="500"/>
  </bookViews>
  <sheets>
    <sheet name="gen" sheetId="3" r:id="rId1"/>
    <sheet name="load" sheetId="1" r:id="rId2"/>
    <sheet name="bus" sheetId="5" r:id="rId3"/>
    <sheet name="branch" sheetId="6" r:id="rId4"/>
    <sheet name="tab files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1" i="3" l="1"/>
  <c r="E60" i="3"/>
  <c r="A5" i="6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L50" i="4"/>
  <c r="M50" i="4"/>
  <c r="L51" i="4"/>
  <c r="M51" i="4"/>
  <c r="F13" i="1"/>
  <c r="C67" i="4"/>
  <c r="C57" i="4"/>
  <c r="F12" i="1"/>
  <c r="C66" i="4"/>
  <c r="C56" i="4"/>
  <c r="J4" i="4"/>
  <c r="J5" i="4"/>
  <c r="J6" i="4"/>
  <c r="J7" i="4"/>
  <c r="J8" i="4"/>
  <c r="J9" i="4"/>
  <c r="J10" i="4"/>
  <c r="J11" i="4"/>
  <c r="J12" i="4"/>
  <c r="J3" i="4"/>
  <c r="F10" i="3"/>
  <c r="F9" i="3"/>
  <c r="F8" i="3"/>
  <c r="F7" i="3"/>
  <c r="F6" i="3"/>
  <c r="F5" i="3"/>
  <c r="F3" i="3"/>
  <c r="F2" i="3"/>
  <c r="A60" i="3"/>
  <c r="A19" i="4"/>
  <c r="B19" i="4"/>
  <c r="C55" i="3"/>
  <c r="D19" i="4"/>
  <c r="A17" i="4"/>
  <c r="B17" i="4"/>
  <c r="C53" i="3"/>
  <c r="D17" i="4"/>
  <c r="A18" i="4"/>
  <c r="B18" i="4"/>
  <c r="C54" i="3"/>
  <c r="D18" i="4"/>
  <c r="C52" i="3"/>
  <c r="D16" i="4"/>
  <c r="B16" i="4"/>
  <c r="A16" i="4"/>
  <c r="A4" i="6"/>
  <c r="F60" i="3"/>
  <c r="D60" i="3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B51" i="4"/>
  <c r="B50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C23" i="4"/>
  <c r="D23" i="4"/>
  <c r="E23" i="4"/>
  <c r="F23" i="4"/>
  <c r="G23" i="4"/>
  <c r="H23" i="4"/>
  <c r="I23" i="4"/>
  <c r="J23" i="4"/>
  <c r="K23" i="4"/>
  <c r="I51" i="4"/>
  <c r="J51" i="4"/>
  <c r="I50" i="4"/>
  <c r="J50" i="4"/>
  <c r="A70" i="3"/>
  <c r="A71" i="3"/>
  <c r="B71" i="3"/>
  <c r="A83" i="3"/>
  <c r="A41" i="4"/>
  <c r="B41" i="4"/>
  <c r="D65" i="3"/>
  <c r="C83" i="3"/>
  <c r="C41" i="4"/>
  <c r="E65" i="3"/>
  <c r="D83" i="3"/>
  <c r="D41" i="4"/>
  <c r="A72" i="3"/>
  <c r="B72" i="3"/>
  <c r="A84" i="3"/>
  <c r="A42" i="4"/>
  <c r="B42" i="4"/>
  <c r="C84" i="3"/>
  <c r="C42" i="4"/>
  <c r="D84" i="3"/>
  <c r="D42" i="4"/>
  <c r="A73" i="3"/>
  <c r="B73" i="3"/>
  <c r="A85" i="3"/>
  <c r="A43" i="4"/>
  <c r="B43" i="4"/>
  <c r="C85" i="3"/>
  <c r="C43" i="4"/>
  <c r="D85" i="3"/>
  <c r="D43" i="4"/>
  <c r="A74" i="3"/>
  <c r="B74" i="3"/>
  <c r="A86" i="3"/>
  <c r="A44" i="4"/>
  <c r="B44" i="4"/>
  <c r="C86" i="3"/>
  <c r="C44" i="4"/>
  <c r="D86" i="3"/>
  <c r="D44" i="4"/>
  <c r="A75" i="3"/>
  <c r="B75" i="3"/>
  <c r="A87" i="3"/>
  <c r="A45" i="4"/>
  <c r="B45" i="4"/>
  <c r="C87" i="3"/>
  <c r="C45" i="4"/>
  <c r="D87" i="3"/>
  <c r="D45" i="4"/>
  <c r="C82" i="3"/>
  <c r="C40" i="4"/>
  <c r="D82" i="3"/>
  <c r="D40" i="4"/>
  <c r="B40" i="4"/>
  <c r="B70" i="3"/>
  <c r="A82" i="3"/>
  <c r="A40" i="4"/>
  <c r="A76" i="3"/>
  <c r="B76" i="3"/>
  <c r="A77" i="3"/>
  <c r="B77" i="3"/>
  <c r="A78" i="3"/>
  <c r="B78" i="3"/>
  <c r="C50" i="4"/>
  <c r="D50" i="4"/>
  <c r="E50" i="4"/>
  <c r="F50" i="4"/>
  <c r="G50" i="4"/>
  <c r="H50" i="4"/>
  <c r="K50" i="4"/>
  <c r="C51" i="4"/>
  <c r="D51" i="4"/>
  <c r="E51" i="4"/>
  <c r="F51" i="4"/>
  <c r="G51" i="4"/>
  <c r="H51" i="4"/>
  <c r="K51" i="4"/>
  <c r="A3" i="6"/>
  <c r="A50" i="4"/>
  <c r="A51" i="4"/>
  <c r="A62" i="4"/>
  <c r="A61" i="4"/>
  <c r="A25" i="4"/>
  <c r="A26" i="4"/>
  <c r="B23" i="4"/>
  <c r="A24" i="4"/>
  <c r="E30" i="4"/>
  <c r="F61" i="3"/>
  <c r="E31" i="4"/>
  <c r="A11" i="4"/>
  <c r="K10" i="3"/>
  <c r="H11" i="4"/>
  <c r="I11" i="4"/>
  <c r="K11" i="4"/>
  <c r="A12" i="4"/>
  <c r="K11" i="3"/>
  <c r="H12" i="4"/>
  <c r="I12" i="4"/>
  <c r="K12" i="4"/>
  <c r="A30" i="4"/>
  <c r="A35" i="4"/>
  <c r="C35" i="4"/>
  <c r="D61" i="3"/>
  <c r="A31" i="4"/>
  <c r="A36" i="4"/>
  <c r="C36" i="4"/>
  <c r="B30" i="4"/>
  <c r="C30" i="4"/>
  <c r="F30" i="4"/>
  <c r="B31" i="4"/>
  <c r="A61" i="3"/>
  <c r="C31" i="4"/>
  <c r="F31" i="4"/>
  <c r="J11" i="3"/>
  <c r="A13" i="1"/>
  <c r="D13" i="1"/>
  <c r="A67" i="4"/>
  <c r="B13" i="1"/>
  <c r="E13" i="1"/>
  <c r="B67" i="4"/>
  <c r="G13" i="1"/>
  <c r="D67" i="4"/>
  <c r="D12" i="1"/>
  <c r="A66" i="4"/>
  <c r="E12" i="1"/>
  <c r="B66" i="4"/>
  <c r="G12" i="1"/>
  <c r="D66" i="4"/>
  <c r="A57" i="4"/>
  <c r="A56" i="4"/>
  <c r="B57" i="4"/>
  <c r="B56" i="4"/>
  <c r="A3" i="1"/>
  <c r="C13" i="1"/>
  <c r="C12" i="1"/>
  <c r="I4" i="4"/>
  <c r="I5" i="4"/>
  <c r="I6" i="4"/>
  <c r="I7" i="4"/>
  <c r="I8" i="4"/>
  <c r="I9" i="4"/>
  <c r="I10" i="4"/>
  <c r="I3" i="4"/>
  <c r="A4" i="4"/>
  <c r="K3" i="3"/>
  <c r="H4" i="4"/>
  <c r="K4" i="4"/>
  <c r="A5" i="4"/>
  <c r="K4" i="3"/>
  <c r="H5" i="4"/>
  <c r="K5" i="4"/>
  <c r="A6" i="4"/>
  <c r="K5" i="3"/>
  <c r="H6" i="4"/>
  <c r="K6" i="4"/>
  <c r="A7" i="4"/>
  <c r="K6" i="3"/>
  <c r="H7" i="4"/>
  <c r="K7" i="4"/>
  <c r="A8" i="4"/>
  <c r="K7" i="3"/>
  <c r="H8" i="4"/>
  <c r="K8" i="4"/>
  <c r="A9" i="4"/>
  <c r="K8" i="3"/>
  <c r="H9" i="4"/>
  <c r="K9" i="4"/>
  <c r="A10" i="4"/>
  <c r="K9" i="3"/>
  <c r="H10" i="4"/>
  <c r="K10" i="4"/>
  <c r="K2" i="3"/>
  <c r="H3" i="4"/>
  <c r="K3" i="4"/>
  <c r="A3" i="4"/>
  <c r="D46" i="3"/>
  <c r="D45" i="3"/>
  <c r="D44" i="3"/>
  <c r="D43" i="3"/>
  <c r="D42" i="3"/>
  <c r="D41" i="3"/>
  <c r="D40" i="3"/>
  <c r="D39" i="3"/>
  <c r="D38" i="3"/>
  <c r="D37" i="3"/>
  <c r="E37" i="3"/>
  <c r="D36" i="3"/>
  <c r="E36" i="3"/>
  <c r="D35" i="3"/>
  <c r="E35" i="3"/>
  <c r="D34" i="3"/>
  <c r="D33" i="3"/>
  <c r="E33" i="3"/>
  <c r="D32" i="3"/>
  <c r="E32" i="3"/>
  <c r="D31" i="3"/>
  <c r="E31" i="3"/>
  <c r="D30" i="3"/>
  <c r="D29" i="3"/>
  <c r="E29" i="3"/>
  <c r="D28" i="3"/>
  <c r="E28" i="3"/>
  <c r="D27" i="3"/>
  <c r="E27" i="3"/>
  <c r="D22" i="3"/>
  <c r="D21" i="3"/>
  <c r="E21" i="3"/>
  <c r="D20" i="3"/>
  <c r="E20" i="3"/>
  <c r="D26" i="3"/>
  <c r="D25" i="3"/>
  <c r="E25" i="3"/>
  <c r="D24" i="3"/>
  <c r="E24" i="3"/>
  <c r="D23" i="3"/>
  <c r="E23" i="3"/>
  <c r="D18" i="3"/>
  <c r="D17" i="3"/>
  <c r="E17" i="3"/>
  <c r="D19" i="3"/>
  <c r="E18" i="3"/>
  <c r="D16" i="3"/>
  <c r="E16" i="3"/>
  <c r="J3" i="3"/>
  <c r="J4" i="3"/>
  <c r="J5" i="3"/>
  <c r="J6" i="3"/>
  <c r="J7" i="3"/>
  <c r="J8" i="3"/>
  <c r="J9" i="3"/>
  <c r="J10" i="3"/>
  <c r="J2" i="3"/>
</calcChain>
</file>

<file path=xl/sharedStrings.xml><?xml version="1.0" encoding="utf-8"?>
<sst xmlns="http://schemas.openxmlformats.org/spreadsheetml/2006/main" count="216" uniqueCount="154">
  <si>
    <t>bus</t>
  </si>
  <si>
    <t>Peak Bus Loads</t>
  </si>
  <si>
    <t>MW</t>
  </si>
  <si>
    <t>MVAr</t>
  </si>
  <si>
    <t>Hourly Peak Load in Percentage of Daily Peak (weekday, peak week (51))</t>
  </si>
  <si>
    <t>hour</t>
  </si>
  <si>
    <t>load (%)</t>
  </si>
  <si>
    <t>unit label</t>
  </si>
  <si>
    <t>U12</t>
  </si>
  <si>
    <t>U20</t>
  </si>
  <si>
    <t>U50</t>
  </si>
  <si>
    <t>U76</t>
  </si>
  <si>
    <t>U100</t>
  </si>
  <si>
    <t>U155</t>
  </si>
  <si>
    <t>U197</t>
  </si>
  <si>
    <t>U350</t>
  </si>
  <si>
    <t>U400</t>
  </si>
  <si>
    <t>fuel</t>
  </si>
  <si>
    <t>residual</t>
  </si>
  <si>
    <t>distillate</t>
  </si>
  <si>
    <t>hydro</t>
  </si>
  <si>
    <t>coal</t>
  </si>
  <si>
    <t>nuclear</t>
  </si>
  <si>
    <t>fuel costs</t>
  </si>
  <si>
    <t>cost (1979$/MMBtu)</t>
  </si>
  <si>
    <t>cost (2015$/mmBtu)</t>
  </si>
  <si>
    <t>(based on http://data.bls.gov/cgi-bin/cpicalc.pl)</t>
  </si>
  <si>
    <t>heat rate (Btu/kWh)</t>
  </si>
  <si>
    <t>fixed O&amp;M (1979$/kW/year)</t>
  </si>
  <si>
    <t>fixed O&amp;M (2015$/kW/year)</t>
  </si>
  <si>
    <t>variable O&amp;M (1979$/MWh)</t>
  </si>
  <si>
    <t>variable O&amp;M (2015$/MWh)</t>
  </si>
  <si>
    <t>heat rate breakpoints (and min load)</t>
  </si>
  <si>
    <t>output (%)</t>
  </si>
  <si>
    <t>total fuel</t>
  </si>
  <si>
    <t>incremental rate</t>
  </si>
  <si>
    <t>*** get these from EIA averages for 2013 or 2014</t>
  </si>
  <si>
    <t>O&amp;M based on 1979 IEEE RTS as reported in Billinton and Li 1994</t>
  </si>
  <si>
    <t>from 1999 IEEE RTS</t>
  </si>
  <si>
    <t>generator_info.tab</t>
  </si>
  <si>
    <t>generation_technology</t>
  </si>
  <si>
    <t>g_max_age</t>
  </si>
  <si>
    <t>g_is_variable</t>
  </si>
  <si>
    <t>g_is_baseload</t>
  </si>
  <si>
    <t>g_is_flexible_baseload</t>
  </si>
  <si>
    <t>g_is_cogen</t>
  </si>
  <si>
    <t>g_competes_for_space</t>
  </si>
  <si>
    <t>g_variable_o_m</t>
  </si>
  <si>
    <t>g_energy_source</t>
  </si>
  <si>
    <t>g_unit_size</t>
  </si>
  <si>
    <t>hydro.tab</t>
  </si>
  <si>
    <t>generator projects</t>
  </si>
  <si>
    <t>unit type</t>
  </si>
  <si>
    <t>unit id</t>
  </si>
  <si>
    <t>project id</t>
  </si>
  <si>
    <t>P_max (MW)</t>
  </si>
  <si>
    <t>Q_max (MVAR)</t>
  </si>
  <si>
    <t>Q_min (MVAR)</t>
  </si>
  <si>
    <t>project_info.tab</t>
  </si>
  <si>
    <t>PROJECT</t>
  </si>
  <si>
    <t>proj_gen_tech</t>
  </si>
  <si>
    <t>proj_load_zone</t>
  </si>
  <si>
    <t>proj_connect_cost_per_mw</t>
  </si>
  <si>
    <t>proj_capacity_limit_mw</t>
  </si>
  <si>
    <t>unit index</t>
  </si>
  <si>
    <t>A</t>
  </si>
  <si>
    <t>load_zone</t>
  </si>
  <si>
    <t>build_year</t>
  </si>
  <si>
    <t>proj_existing_cap</t>
  </si>
  <si>
    <t>LOAD_ZONE</t>
  </si>
  <si>
    <t>loads.tab</t>
  </si>
  <si>
    <t>TIMEPOINT</t>
  </si>
  <si>
    <t>lz_demand_mw</t>
  </si>
  <si>
    <t>hourly loads by bus</t>
  </si>
  <si>
    <t>bus row</t>
  </si>
  <si>
    <t>load_MVAr</t>
  </si>
  <si>
    <t>load_MW</t>
  </si>
  <si>
    <t>hour_row</t>
  </si>
  <si>
    <t>bus_loads.tab</t>
  </si>
  <si>
    <t>bus_demand_mw</t>
  </si>
  <si>
    <t>bus_demand_mvar</t>
  </si>
  <si>
    <t>BUS</t>
  </si>
  <si>
    <t>buses.tab</t>
  </si>
  <si>
    <t>.</t>
  </si>
  <si>
    <t>SyncCond</t>
  </si>
  <si>
    <t>sync_cond</t>
  </si>
  <si>
    <t>timepoints.tab</t>
  </si>
  <si>
    <t>timepoint_id</t>
  </si>
  <si>
    <t>timeseries</t>
  </si>
  <si>
    <t>branches</t>
  </si>
  <si>
    <t>fbus</t>
  </si>
  <si>
    <t>tbus</t>
  </si>
  <si>
    <t>angle</t>
  </si>
  <si>
    <t>status</t>
  </si>
  <si>
    <t>angmin</t>
  </si>
  <si>
    <t>angmax</t>
  </si>
  <si>
    <t>branch_id</t>
  </si>
  <si>
    <t>normal rating</t>
  </si>
  <si>
    <t>short term emergency rating</t>
  </si>
  <si>
    <t>long term emergency rating</t>
  </si>
  <si>
    <t>tap ratio</t>
  </si>
  <si>
    <t>r (pu)</t>
  </si>
  <si>
    <t>x (pu)</t>
  </si>
  <si>
    <t>b (pu)</t>
  </si>
  <si>
    <t>branches.tab</t>
  </si>
  <si>
    <t>branch_from</t>
  </si>
  <si>
    <t>branch_to</t>
  </si>
  <si>
    <t>branch_r_pu</t>
  </si>
  <si>
    <t>branch_x_pu</t>
  </si>
  <si>
    <t>branch_b_pu</t>
  </si>
  <si>
    <t>branch_tap_ratio</t>
  </si>
  <si>
    <t>branch_status</t>
  </si>
  <si>
    <t>hydro limits</t>
  </si>
  <si>
    <t>row</t>
  </si>
  <si>
    <t>max energy</t>
  </si>
  <si>
    <t>month</t>
  </si>
  <si>
    <t>power limit (%)</t>
  </si>
  <si>
    <t>energy limit (%)</t>
  </si>
  <si>
    <t>hydro projects</t>
  </si>
  <si>
    <t>hydro project limits</t>
  </si>
  <si>
    <t>project</t>
  </si>
  <si>
    <t>max power</t>
  </si>
  <si>
    <t>max power (MW)</t>
  </si>
  <si>
    <t>max energy (MWh/day)</t>
  </si>
  <si>
    <t>TIMESERIES</t>
  </si>
  <si>
    <t>hydro_max_power_mw</t>
  </si>
  <si>
    <t>hydro_max_energy_mwh</t>
  </si>
  <si>
    <t>branch_rating_mw_long_term</t>
  </si>
  <si>
    <t>branch_rating_mw_short_term</t>
  </si>
  <si>
    <t>branch_rating_mw_emergency</t>
  </si>
  <si>
    <t>proj_bus</t>
  </si>
  <si>
    <t>bus_type</t>
  </si>
  <si>
    <t>bus_load_zone</t>
  </si>
  <si>
    <t>bus_v_setpoint_pu</t>
  </si>
  <si>
    <t>bus_area</t>
  </si>
  <si>
    <t>bus_base_kv</t>
  </si>
  <si>
    <t>bus_v_max_pu</t>
  </si>
  <si>
    <t>bus_v_min_pu</t>
  </si>
  <si>
    <t>bus_loss_zone</t>
  </si>
  <si>
    <t>bus_g_mw</t>
  </si>
  <si>
    <t>bus_b_mvar</t>
  </si>
  <si>
    <t>branch_contingency</t>
  </si>
  <si>
    <t>contingency</t>
  </si>
  <si>
    <t>note: r, x, b data from IEEE ref system 1979 (same as 1999 but with more decimal places), via matpower and pypower; rest are from 1999 RTS</t>
  </si>
  <si>
    <t>g_q_max_mvar</t>
  </si>
  <si>
    <t>g_q_min_mvar</t>
  </si>
  <si>
    <t>BRANCH</t>
  </si>
  <si>
    <t>period</t>
  </si>
  <si>
    <t>fuel_cost</t>
  </si>
  <si>
    <t>fuel_cost.tab</t>
  </si>
  <si>
    <t>full load heat rate (Btu/kWh)</t>
  </si>
  <si>
    <t>g_full_load_heat_rate</t>
  </si>
  <si>
    <t>proj_existing_builds.tab</t>
  </si>
  <si>
    <t>branch_phase_shift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</si>
</sst>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gen!$A$23</c:f>
              <c:strCache>
                <c:ptCount val="1"/>
                <c:pt idx="0">
                  <c:v>U76</c:v>
                </c:pt>
              </c:strCache>
            </c:strRef>
          </c:tx>
          <c:xVal>
            <c:numRef>
              <c:f>gen!$B$23:$B$26</c:f>
              <c:numCache>
                <c:formatCode>General</c:formatCode>
                <c:ptCount val="4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1.0</c:v>
                </c:pt>
              </c:numCache>
            </c:numRef>
          </c:xVal>
          <c:yVal>
            <c:numRef>
              <c:f>gen!$D$23:$D$26</c:f>
              <c:numCache>
                <c:formatCode>General</c:formatCode>
                <c:ptCount val="4"/>
                <c:pt idx="0">
                  <c:v>3421.4</c:v>
                </c:pt>
                <c:pt idx="1">
                  <c:v>6318.5</c:v>
                </c:pt>
                <c:pt idx="2">
                  <c:v>9520.0</c:v>
                </c:pt>
                <c:pt idx="3">
                  <c:v>12000.0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gen!$A$16</c:f>
              <c:strCache>
                <c:ptCount val="1"/>
                <c:pt idx="0">
                  <c:v>U12</c:v>
                </c:pt>
              </c:strCache>
            </c:strRef>
          </c:tx>
          <c:xVal>
            <c:numRef>
              <c:f>gen!$B$16:$B$19</c:f>
              <c:numCache>
                <c:formatCode>General</c:formatCode>
                <c:ptCount val="4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1.0</c:v>
                </c:pt>
              </c:numCache>
            </c:numRef>
          </c:xVal>
          <c:yVal>
            <c:numRef>
              <c:f>gen!$D$16:$D$19</c:f>
              <c:numCache>
                <c:formatCode>General</c:formatCode>
                <c:ptCount val="4"/>
                <c:pt idx="0">
                  <c:v>3203.4</c:v>
                </c:pt>
                <c:pt idx="1">
                  <c:v>6250.0</c:v>
                </c:pt>
                <c:pt idx="2">
                  <c:v>9520.0</c:v>
                </c:pt>
                <c:pt idx="3">
                  <c:v>12000.0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gen!$A$20</c:f>
              <c:strCache>
                <c:ptCount val="1"/>
                <c:pt idx="0">
                  <c:v>U20</c:v>
                </c:pt>
              </c:strCache>
            </c:strRef>
          </c:tx>
          <c:xVal>
            <c:numRef>
              <c:f>gen!$B$20:$B$22</c:f>
              <c:numCache>
                <c:formatCode>General</c:formatCode>
                <c:ptCount val="3"/>
                <c:pt idx="0">
                  <c:v>0.79</c:v>
                </c:pt>
                <c:pt idx="1">
                  <c:v>0.8</c:v>
                </c:pt>
                <c:pt idx="2">
                  <c:v>1.0</c:v>
                </c:pt>
              </c:numCache>
            </c:numRef>
          </c:xVal>
          <c:yVal>
            <c:numRef>
              <c:f>gen!$D$20:$D$22</c:f>
              <c:numCache>
                <c:formatCode>General</c:formatCode>
                <c:ptCount val="3"/>
                <c:pt idx="0">
                  <c:v>11899.77</c:v>
                </c:pt>
                <c:pt idx="1">
                  <c:v>12000.0</c:v>
                </c:pt>
                <c:pt idx="2">
                  <c:v>14500.0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819624"/>
        <c:axId val="-2139820088"/>
      </c:scatterChart>
      <c:valAx>
        <c:axId val="-214481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820088"/>
        <c:crosses val="autoZero"/>
        <c:crossBetween val="midCat"/>
      </c:valAx>
      <c:valAx>
        <c:axId val="-213982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819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730250</xdr:colOff>
      <xdr:row>14</xdr:row>
      <xdr:rowOff>38100</xdr:rowOff>
    </xdr:from>
    <xdr:to>
      <xdr:col>11</xdr:col>
      <xdr:colOff>349250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L87"/>
  <sheetViews>
    <sheetView tabSelected="1" topLeftCell="A39" workbookViewId="0">
      <selection activeCell="E60" sqref="E60"/>
    </sheetView>
  </sheetViews>
  <sheetFormatPr baseColWidth="10" defaultRowHeight="15" x14ac:dyDescent="0"/>
  <sheetData>
    <row r="1" spans="1:12">
      <c r="A1" t="s">
        <v>7</v>
      </c>
      <c r="B1" t="s">
        <v>55</v>
      </c>
      <c r="C1" t="s">
        <v>56</v>
      </c>
      <c r="D1" t="s">
        <v>57</v>
      </c>
      <c r="E1" t="s">
        <v>17</v>
      </c>
      <c r="F1" t="s">
        <v>150</v>
      </c>
      <c r="G1" t="s">
        <v>28</v>
      </c>
      <c r="I1" t="s">
        <v>30</v>
      </c>
      <c r="J1" t="s">
        <v>29</v>
      </c>
      <c r="K1" t="s">
        <v>31</v>
      </c>
      <c r="L1" t="s">
        <v>26</v>
      </c>
    </row>
    <row r="2" spans="1:12">
      <c r="A2" t="s">
        <v>8</v>
      </c>
      <c r="B2">
        <v>12</v>
      </c>
      <c r="C2">
        <v>6</v>
      </c>
      <c r="D2">
        <v>0</v>
      </c>
      <c r="E2" t="s">
        <v>18</v>
      </c>
      <c r="F2">
        <f>C19</f>
        <v>12000</v>
      </c>
      <c r="G2">
        <v>10</v>
      </c>
      <c r="I2">
        <v>0.9</v>
      </c>
      <c r="J2">
        <f>3.28*G2</f>
        <v>32.799999999999997</v>
      </c>
      <c r="K2">
        <f>3.28*I2</f>
        <v>2.952</v>
      </c>
    </row>
    <row r="3" spans="1:12">
      <c r="A3" t="s">
        <v>9</v>
      </c>
      <c r="B3">
        <v>20</v>
      </c>
      <c r="C3">
        <v>30</v>
      </c>
      <c r="D3">
        <v>-25</v>
      </c>
      <c r="E3" t="s">
        <v>19</v>
      </c>
      <c r="F3">
        <f>C22</f>
        <v>14500</v>
      </c>
      <c r="G3">
        <v>0.3</v>
      </c>
      <c r="I3">
        <v>5</v>
      </c>
      <c r="J3">
        <f t="shared" ref="J3:J11" si="0">3.28*G3</f>
        <v>0.98399999999999987</v>
      </c>
      <c r="K3">
        <f t="shared" ref="K3:K11" si="1">3.28*I3</f>
        <v>16.399999999999999</v>
      </c>
    </row>
    <row r="4" spans="1:12">
      <c r="A4" t="s">
        <v>10</v>
      </c>
      <c r="B4">
        <v>50</v>
      </c>
      <c r="C4">
        <v>16</v>
      </c>
      <c r="D4">
        <v>-10</v>
      </c>
      <c r="E4" t="s">
        <v>20</v>
      </c>
      <c r="F4" t="s">
        <v>83</v>
      </c>
      <c r="G4">
        <v>0</v>
      </c>
      <c r="I4">
        <v>0</v>
      </c>
      <c r="J4">
        <f t="shared" si="0"/>
        <v>0</v>
      </c>
      <c r="K4">
        <f t="shared" si="1"/>
        <v>0</v>
      </c>
    </row>
    <row r="5" spans="1:12">
      <c r="A5" t="s">
        <v>11</v>
      </c>
      <c r="B5">
        <v>76</v>
      </c>
      <c r="C5">
        <v>30</v>
      </c>
      <c r="D5">
        <v>-25</v>
      </c>
      <c r="E5" t="s">
        <v>21</v>
      </c>
      <c r="F5">
        <f>C26</f>
        <v>12000</v>
      </c>
      <c r="G5">
        <v>10.5</v>
      </c>
      <c r="I5">
        <v>0.9</v>
      </c>
      <c r="J5">
        <f t="shared" si="0"/>
        <v>34.44</v>
      </c>
      <c r="K5">
        <f t="shared" si="1"/>
        <v>2.952</v>
      </c>
    </row>
    <row r="6" spans="1:12">
      <c r="A6" t="s">
        <v>12</v>
      </c>
      <c r="B6">
        <v>100</v>
      </c>
      <c r="C6">
        <v>60</v>
      </c>
      <c r="D6">
        <v>0</v>
      </c>
      <c r="E6" t="s">
        <v>18</v>
      </c>
      <c r="F6">
        <f>C30</f>
        <v>10000</v>
      </c>
      <c r="G6">
        <v>8.5</v>
      </c>
      <c r="I6">
        <v>0.8</v>
      </c>
      <c r="J6">
        <f t="shared" si="0"/>
        <v>27.88</v>
      </c>
      <c r="K6">
        <f t="shared" si="1"/>
        <v>2.6240000000000001</v>
      </c>
    </row>
    <row r="7" spans="1:12">
      <c r="A7" t="s">
        <v>13</v>
      </c>
      <c r="B7">
        <v>155</v>
      </c>
      <c r="C7">
        <v>80</v>
      </c>
      <c r="D7">
        <v>-50</v>
      </c>
      <c r="E7" t="s">
        <v>21</v>
      </c>
      <c r="F7">
        <f>C34</f>
        <v>9600</v>
      </c>
      <c r="G7">
        <v>7</v>
      </c>
      <c r="I7">
        <v>0.8</v>
      </c>
      <c r="J7">
        <f t="shared" si="0"/>
        <v>22.959999999999997</v>
      </c>
      <c r="K7">
        <f t="shared" si="1"/>
        <v>2.6240000000000001</v>
      </c>
    </row>
    <row r="8" spans="1:12">
      <c r="A8" t="s">
        <v>14</v>
      </c>
      <c r="B8">
        <v>197</v>
      </c>
      <c r="C8">
        <v>80</v>
      </c>
      <c r="D8">
        <v>0</v>
      </c>
      <c r="E8" t="s">
        <v>18</v>
      </c>
      <c r="F8">
        <f>C38</f>
        <v>9500</v>
      </c>
      <c r="G8">
        <v>5</v>
      </c>
      <c r="I8">
        <v>0.7</v>
      </c>
      <c r="J8">
        <f t="shared" si="0"/>
        <v>16.399999999999999</v>
      </c>
      <c r="K8">
        <f t="shared" si="1"/>
        <v>2.2959999999999998</v>
      </c>
    </row>
    <row r="9" spans="1:12">
      <c r="A9" t="s">
        <v>15</v>
      </c>
      <c r="B9">
        <v>350</v>
      </c>
      <c r="C9">
        <v>150</v>
      </c>
      <c r="D9">
        <v>-25</v>
      </c>
      <c r="E9" t="s">
        <v>21</v>
      </c>
      <c r="F9">
        <f>C42</f>
        <v>9500</v>
      </c>
      <c r="G9">
        <v>4.5</v>
      </c>
      <c r="I9">
        <v>0.7</v>
      </c>
      <c r="J9">
        <f t="shared" si="0"/>
        <v>14.76</v>
      </c>
      <c r="K9">
        <f t="shared" si="1"/>
        <v>2.2959999999999998</v>
      </c>
    </row>
    <row r="10" spans="1:12">
      <c r="A10" t="s">
        <v>16</v>
      </c>
      <c r="B10">
        <v>400</v>
      </c>
      <c r="C10">
        <v>200</v>
      </c>
      <c r="D10">
        <v>-50</v>
      </c>
      <c r="E10" t="s">
        <v>22</v>
      </c>
      <c r="F10">
        <f>C46</f>
        <v>10000</v>
      </c>
      <c r="G10">
        <v>5</v>
      </c>
      <c r="I10">
        <v>0.3</v>
      </c>
      <c r="J10">
        <f t="shared" si="0"/>
        <v>16.399999999999999</v>
      </c>
      <c r="K10">
        <f t="shared" si="1"/>
        <v>0.98399999999999987</v>
      </c>
    </row>
    <row r="11" spans="1:12">
      <c r="A11" t="s">
        <v>84</v>
      </c>
      <c r="B11">
        <v>200</v>
      </c>
      <c r="C11">
        <v>200</v>
      </c>
      <c r="D11">
        <v>-50</v>
      </c>
      <c r="E11" t="s">
        <v>85</v>
      </c>
      <c r="F11" t="s">
        <v>83</v>
      </c>
      <c r="G11">
        <v>0</v>
      </c>
      <c r="I11">
        <v>0</v>
      </c>
      <c r="J11">
        <f t="shared" si="0"/>
        <v>0</v>
      </c>
      <c r="K11">
        <f t="shared" si="1"/>
        <v>0</v>
      </c>
    </row>
    <row r="12" spans="1:12">
      <c r="G12" t="s">
        <v>37</v>
      </c>
    </row>
    <row r="13" spans="1:12">
      <c r="A13" t="s">
        <v>38</v>
      </c>
    </row>
    <row r="14" spans="1:12">
      <c r="A14" t="s">
        <v>32</v>
      </c>
    </row>
    <row r="15" spans="1:12">
      <c r="A15" t="s">
        <v>7</v>
      </c>
      <c r="B15" t="s">
        <v>33</v>
      </c>
      <c r="C15" t="s">
        <v>27</v>
      </c>
      <c r="D15" t="s">
        <v>34</v>
      </c>
      <c r="E15" t="s">
        <v>35</v>
      </c>
    </row>
    <row r="16" spans="1:12">
      <c r="A16" t="s">
        <v>8</v>
      </c>
      <c r="B16">
        <v>0.2</v>
      </c>
      <c r="C16">
        <v>16017</v>
      </c>
      <c r="D16">
        <f>C16*B16</f>
        <v>3203.4</v>
      </c>
      <c r="E16">
        <f>(D17-D16)/(B17-B16)</f>
        <v>10155.333333333334</v>
      </c>
    </row>
    <row r="17" spans="1:5">
      <c r="A17" t="s">
        <v>8</v>
      </c>
      <c r="B17">
        <v>0.5</v>
      </c>
      <c r="C17">
        <v>12500</v>
      </c>
      <c r="D17">
        <f t="shared" ref="D17:D46" si="2">C17*B17</f>
        <v>6250</v>
      </c>
      <c r="E17">
        <f>(D18-D17)/(B18-B17)</f>
        <v>10899.999999999998</v>
      </c>
    </row>
    <row r="18" spans="1:5">
      <c r="A18" t="s">
        <v>8</v>
      </c>
      <c r="B18">
        <v>0.8</v>
      </c>
      <c r="C18">
        <v>11900</v>
      </c>
      <c r="D18">
        <f t="shared" si="2"/>
        <v>9520</v>
      </c>
      <c r="E18">
        <f>(D19-D18)/(B19-B18)</f>
        <v>12400.000000000004</v>
      </c>
    </row>
    <row r="19" spans="1:5">
      <c r="A19" t="s">
        <v>8</v>
      </c>
      <c r="B19">
        <v>1</v>
      </c>
      <c r="C19">
        <v>12000</v>
      </c>
      <c r="D19">
        <f t="shared" si="2"/>
        <v>12000</v>
      </c>
    </row>
    <row r="20" spans="1:5">
      <c r="A20" t="s">
        <v>9</v>
      </c>
      <c r="B20">
        <v>0.79</v>
      </c>
      <c r="C20">
        <v>15063</v>
      </c>
      <c r="D20">
        <f t="shared" si="2"/>
        <v>11899.77</v>
      </c>
      <c r="E20">
        <f>(D21-D20)/(B21-B20)</f>
        <v>10022.999999999947</v>
      </c>
    </row>
    <row r="21" spans="1:5">
      <c r="A21" t="s">
        <v>9</v>
      </c>
      <c r="B21">
        <v>0.8</v>
      </c>
      <c r="C21">
        <v>15000</v>
      </c>
      <c r="D21">
        <f t="shared" si="2"/>
        <v>12000</v>
      </c>
      <c r="E21">
        <f>(D22-D21)/(B22-B21)</f>
        <v>12500.000000000004</v>
      </c>
    </row>
    <row r="22" spans="1:5">
      <c r="A22" t="s">
        <v>9</v>
      </c>
      <c r="B22">
        <v>1</v>
      </c>
      <c r="C22">
        <v>14500</v>
      </c>
      <c r="D22">
        <f t="shared" si="2"/>
        <v>14500</v>
      </c>
    </row>
    <row r="23" spans="1:5">
      <c r="A23" t="s">
        <v>11</v>
      </c>
      <c r="B23">
        <v>0.2</v>
      </c>
      <c r="C23">
        <v>17107</v>
      </c>
      <c r="D23">
        <f t="shared" si="2"/>
        <v>3421.4</v>
      </c>
      <c r="E23">
        <f>(D24-D23)/(B24-B23)</f>
        <v>9657</v>
      </c>
    </row>
    <row r="24" spans="1:5">
      <c r="A24" t="s">
        <v>11</v>
      </c>
      <c r="B24">
        <v>0.5</v>
      </c>
      <c r="C24">
        <v>12637</v>
      </c>
      <c r="D24">
        <f t="shared" si="2"/>
        <v>6318.5</v>
      </c>
      <c r="E24">
        <f>(D25-D24)/(B25-B24)</f>
        <v>10671.666666666664</v>
      </c>
    </row>
    <row r="25" spans="1:5">
      <c r="A25" t="s">
        <v>11</v>
      </c>
      <c r="B25">
        <v>0.8</v>
      </c>
      <c r="C25">
        <v>11900</v>
      </c>
      <c r="D25">
        <f t="shared" si="2"/>
        <v>9520</v>
      </c>
      <c r="E25">
        <f>(D26-D25)/(B26-B25)</f>
        <v>12400.000000000004</v>
      </c>
    </row>
    <row r="26" spans="1:5">
      <c r="A26" t="s">
        <v>11</v>
      </c>
      <c r="B26">
        <v>1</v>
      </c>
      <c r="C26">
        <v>12000</v>
      </c>
      <c r="D26">
        <f t="shared" si="2"/>
        <v>12000</v>
      </c>
    </row>
    <row r="27" spans="1:5">
      <c r="A27" t="s">
        <v>12</v>
      </c>
      <c r="B27">
        <v>0.25</v>
      </c>
      <c r="C27">
        <v>12999</v>
      </c>
      <c r="D27">
        <f t="shared" si="2"/>
        <v>3249.75</v>
      </c>
      <c r="E27">
        <f>(D28-D27)/(B28-B27)</f>
        <v>8401</v>
      </c>
    </row>
    <row r="28" spans="1:5">
      <c r="A28" t="s">
        <v>12</v>
      </c>
      <c r="B28">
        <v>0.5</v>
      </c>
      <c r="C28">
        <v>10700</v>
      </c>
      <c r="D28">
        <f t="shared" si="2"/>
        <v>5350</v>
      </c>
      <c r="E28">
        <f>(D29-D28)/(B29-B28)</f>
        <v>9065.3333333333339</v>
      </c>
    </row>
    <row r="29" spans="1:5">
      <c r="A29" t="s">
        <v>12</v>
      </c>
      <c r="B29">
        <v>0.8</v>
      </c>
      <c r="C29">
        <v>10087</v>
      </c>
      <c r="D29">
        <f t="shared" si="2"/>
        <v>8069.6</v>
      </c>
      <c r="E29">
        <f>(D30-D29)/(B30-B29)</f>
        <v>9652</v>
      </c>
    </row>
    <row r="30" spans="1:5">
      <c r="A30" t="s">
        <v>12</v>
      </c>
      <c r="B30">
        <v>1</v>
      </c>
      <c r="C30">
        <v>10000</v>
      </c>
      <c r="D30">
        <f t="shared" si="2"/>
        <v>10000</v>
      </c>
    </row>
    <row r="31" spans="1:5">
      <c r="A31" t="s">
        <v>13</v>
      </c>
      <c r="B31">
        <v>0.35</v>
      </c>
      <c r="C31">
        <v>11244</v>
      </c>
      <c r="D31">
        <f t="shared" si="2"/>
        <v>3935.3999999999996</v>
      </c>
      <c r="E31">
        <f>(D32-D31)/(B32-B31)</f>
        <v>8385.6000000000022</v>
      </c>
    </row>
    <row r="32" spans="1:5">
      <c r="A32" t="s">
        <v>13</v>
      </c>
      <c r="B32">
        <v>0.6</v>
      </c>
      <c r="C32">
        <v>10053</v>
      </c>
      <c r="D32">
        <f t="shared" si="2"/>
        <v>6031.8</v>
      </c>
      <c r="E32">
        <f>(D33-D32)/(B33-B32)</f>
        <v>8712.9999999999982</v>
      </c>
    </row>
    <row r="33" spans="1:5">
      <c r="A33" t="s">
        <v>13</v>
      </c>
      <c r="B33">
        <v>0.8</v>
      </c>
      <c r="C33">
        <v>9718</v>
      </c>
      <c r="D33">
        <f t="shared" si="2"/>
        <v>7774.4000000000005</v>
      </c>
      <c r="E33">
        <f>(D34-D33)/(B34-B33)</f>
        <v>9128</v>
      </c>
    </row>
    <row r="34" spans="1:5">
      <c r="A34" t="s">
        <v>13</v>
      </c>
      <c r="B34">
        <v>1</v>
      </c>
      <c r="C34">
        <v>9600</v>
      </c>
      <c r="D34">
        <f t="shared" si="2"/>
        <v>9600</v>
      </c>
    </row>
    <row r="35" spans="1:5">
      <c r="A35" t="s">
        <v>14</v>
      </c>
      <c r="B35">
        <v>0.35</v>
      </c>
      <c r="C35">
        <v>10200</v>
      </c>
      <c r="D35">
        <f t="shared" si="2"/>
        <v>3570</v>
      </c>
      <c r="E35">
        <f>(D36-D35)/(B36-B35)</f>
        <v>8760</v>
      </c>
    </row>
    <row r="36" spans="1:5">
      <c r="A36" t="s">
        <v>14</v>
      </c>
      <c r="B36">
        <v>0.6</v>
      </c>
      <c r="C36">
        <v>9600</v>
      </c>
      <c r="D36">
        <f t="shared" si="2"/>
        <v>5760</v>
      </c>
      <c r="E36">
        <f>(D37-D36)/(B37-B36)</f>
        <v>9199.9999999999964</v>
      </c>
    </row>
    <row r="37" spans="1:5">
      <c r="A37" t="s">
        <v>14</v>
      </c>
      <c r="B37">
        <v>0.8</v>
      </c>
      <c r="C37">
        <v>9500</v>
      </c>
      <c r="D37">
        <f t="shared" si="2"/>
        <v>7600</v>
      </c>
      <c r="E37">
        <f>(D38-D37)/(B38-B37)</f>
        <v>9500.0000000000018</v>
      </c>
    </row>
    <row r="38" spans="1:5">
      <c r="A38" t="s">
        <v>14</v>
      </c>
      <c r="B38">
        <v>1</v>
      </c>
      <c r="C38">
        <v>9500</v>
      </c>
      <c r="D38">
        <f t="shared" si="2"/>
        <v>9500</v>
      </c>
    </row>
    <row r="39" spans="1:5">
      <c r="A39" t="s">
        <v>15</v>
      </c>
      <c r="B39">
        <v>0.4</v>
      </c>
      <c r="C39">
        <v>10200</v>
      </c>
      <c r="D39">
        <f t="shared" si="2"/>
        <v>4080</v>
      </c>
      <c r="E39" s="1">
        <v>8385.6</v>
      </c>
    </row>
    <row r="40" spans="1:5">
      <c r="A40" t="s">
        <v>15</v>
      </c>
      <c r="B40">
        <v>0.65</v>
      </c>
      <c r="C40">
        <v>9600</v>
      </c>
      <c r="D40">
        <f t="shared" si="2"/>
        <v>6240</v>
      </c>
      <c r="E40" s="1">
        <v>8713</v>
      </c>
    </row>
    <row r="41" spans="1:5">
      <c r="A41" t="s">
        <v>15</v>
      </c>
      <c r="B41">
        <v>0.8</v>
      </c>
      <c r="C41">
        <v>9500</v>
      </c>
      <c r="D41">
        <f t="shared" si="2"/>
        <v>7600</v>
      </c>
      <c r="E41" s="1">
        <v>9128</v>
      </c>
    </row>
    <row r="42" spans="1:5">
      <c r="A42" t="s">
        <v>15</v>
      </c>
      <c r="B42">
        <v>1</v>
      </c>
      <c r="C42">
        <v>9500</v>
      </c>
      <c r="D42">
        <f t="shared" si="2"/>
        <v>9500</v>
      </c>
    </row>
    <row r="43" spans="1:5">
      <c r="A43" t="s">
        <v>16</v>
      </c>
      <c r="B43">
        <v>0.25</v>
      </c>
      <c r="C43">
        <v>12751</v>
      </c>
      <c r="D43">
        <f t="shared" si="2"/>
        <v>3187.75</v>
      </c>
      <c r="E43" s="1">
        <v>8385.6</v>
      </c>
    </row>
    <row r="44" spans="1:5">
      <c r="A44" t="s">
        <v>16</v>
      </c>
      <c r="B44">
        <v>0.5</v>
      </c>
      <c r="C44">
        <v>10825</v>
      </c>
      <c r="D44">
        <f t="shared" si="2"/>
        <v>5412.5</v>
      </c>
      <c r="E44" s="1">
        <v>8713</v>
      </c>
    </row>
    <row r="45" spans="1:5">
      <c r="A45" t="s">
        <v>16</v>
      </c>
      <c r="B45">
        <v>0.8</v>
      </c>
      <c r="C45">
        <v>10170</v>
      </c>
      <c r="D45">
        <f t="shared" si="2"/>
        <v>8136</v>
      </c>
      <c r="E45" s="1">
        <v>9128</v>
      </c>
    </row>
    <row r="46" spans="1:5">
      <c r="A46" t="s">
        <v>16</v>
      </c>
      <c r="B46">
        <v>1</v>
      </c>
      <c r="C46">
        <v>10000</v>
      </c>
      <c r="D46">
        <f t="shared" si="2"/>
        <v>10000</v>
      </c>
    </row>
    <row r="50" spans="1:6">
      <c r="A50" t="s">
        <v>23</v>
      </c>
      <c r="B50" t="s">
        <v>36</v>
      </c>
    </row>
    <row r="51" spans="1:6">
      <c r="A51" t="s">
        <v>17</v>
      </c>
      <c r="B51" t="s">
        <v>24</v>
      </c>
      <c r="C51" t="s">
        <v>25</v>
      </c>
      <c r="D51" t="s">
        <v>26</v>
      </c>
    </row>
    <row r="52" spans="1:6">
      <c r="A52" t="s">
        <v>18</v>
      </c>
      <c r="B52">
        <v>2.2999999999999998</v>
      </c>
      <c r="C52">
        <f>3.28*B52</f>
        <v>7.5439999999999987</v>
      </c>
    </row>
    <row r="53" spans="1:6">
      <c r="A53" t="s">
        <v>19</v>
      </c>
      <c r="B53">
        <v>3</v>
      </c>
      <c r="C53">
        <f t="shared" ref="C53:C55" si="3">3.28*B53</f>
        <v>9.84</v>
      </c>
    </row>
    <row r="54" spans="1:6">
      <c r="A54" t="s">
        <v>21</v>
      </c>
      <c r="B54">
        <v>1.2</v>
      </c>
      <c r="C54">
        <f t="shared" si="3"/>
        <v>3.9359999999999995</v>
      </c>
    </row>
    <row r="55" spans="1:6">
      <c r="A55" t="s">
        <v>22</v>
      </c>
      <c r="B55">
        <v>0.6</v>
      </c>
      <c r="C55">
        <f t="shared" si="3"/>
        <v>1.9679999999999997</v>
      </c>
    </row>
    <row r="58" spans="1:6">
      <c r="A58" t="s">
        <v>51</v>
      </c>
    </row>
    <row r="59" spans="1:6">
      <c r="A59" t="s">
        <v>66</v>
      </c>
      <c r="B59" t="s">
        <v>0</v>
      </c>
      <c r="C59" t="s">
        <v>52</v>
      </c>
      <c r="D59" t="s">
        <v>53</v>
      </c>
      <c r="E59" t="s">
        <v>54</v>
      </c>
      <c r="F59" t="s">
        <v>64</v>
      </c>
    </row>
    <row r="60" spans="1:6">
      <c r="A60" t="str">
        <f>VLOOKUP(B60, bus!$A$2:$B$4, 2, FALSE)</f>
        <v>A</v>
      </c>
      <c r="B60">
        <v>1</v>
      </c>
      <c r="C60" t="s">
        <v>15</v>
      </c>
      <c r="D60">
        <f t="shared" ref="D60" si="4">IF(B60=B59, D59+1, 1)</f>
        <v>1</v>
      </c>
      <c r="E60" t="str">
        <f>C60&amp;"_"&amp;B60&amp;IF(AND(D60=1,D61&lt;&gt; 2), "", ""&amp;CHAR(96+D60))</f>
        <v>U350_1</v>
      </c>
      <c r="F60">
        <f t="shared" ref="F60" si="5">MATCH(C60, A$2:A$11, 0)</f>
        <v>8</v>
      </c>
    </row>
    <row r="61" spans="1:6">
      <c r="A61" t="str">
        <f>VLOOKUP(B61, bus!$A$2:$B$4, 2, FALSE)</f>
        <v>A</v>
      </c>
      <c r="B61">
        <v>2</v>
      </c>
      <c r="C61" t="s">
        <v>15</v>
      </c>
      <c r="D61">
        <f t="shared" ref="D61" si="6">IF(B61=B60, D60+1, 1)</f>
        <v>1</v>
      </c>
      <c r="E61" t="str">
        <f t="shared" ref="E61:E62" si="7">C61&amp;"_"&amp;B61&amp;IF(AND(D61=1,D62&lt;&gt; 2), "", ""&amp;CHAR(96+D61))</f>
        <v>U350_2</v>
      </c>
      <c r="F61">
        <f t="shared" ref="F61" si="8">MATCH(C61, A$2:A$11, 0)</f>
        <v>8</v>
      </c>
    </row>
    <row r="63" spans="1:6">
      <c r="A63" t="s">
        <v>112</v>
      </c>
    </row>
    <row r="64" spans="1:6">
      <c r="A64" t="s">
        <v>115</v>
      </c>
      <c r="B64" t="s">
        <v>116</v>
      </c>
      <c r="C64" t="s">
        <v>117</v>
      </c>
      <c r="D64" t="s">
        <v>122</v>
      </c>
      <c r="E64" t="s">
        <v>123</v>
      </c>
    </row>
    <row r="65" spans="1:5">
      <c r="A65">
        <v>12</v>
      </c>
      <c r="B65">
        <v>0.9</v>
      </c>
      <c r="C65">
        <v>0.2</v>
      </c>
      <c r="D65">
        <f>B65*50</f>
        <v>45</v>
      </c>
      <c r="E65">
        <f>C65*200000/(365/4)</f>
        <v>438.35616438356163</v>
      </c>
    </row>
    <row r="67" spans="1:5">
      <c r="A67" t="s">
        <v>118</v>
      </c>
    </row>
    <row r="68" spans="1:5">
      <c r="A68" t="s">
        <v>113</v>
      </c>
    </row>
    <row r="69" spans="1:5">
      <c r="A69">
        <v>0</v>
      </c>
      <c r="B69" t="s">
        <v>54</v>
      </c>
    </row>
    <row r="70" spans="1:5">
      <c r="A70" t="e">
        <f t="shared" ref="A70:A78" ca="1" si="9">MATCH("U50", OFFSET(C$59, A69+1, 0, ROWS(C$60:C$61)-(A69+1)), 0)+A69</f>
        <v>#N/A</v>
      </c>
      <c r="B70" t="e">
        <f t="shared" ref="B70:B78" ca="1" si="10">INDEX(E$60:E$61, A70)</f>
        <v>#N/A</v>
      </c>
    </row>
    <row r="71" spans="1:5">
      <c r="A71" t="e">
        <f t="shared" ca="1" si="9"/>
        <v>#N/A</v>
      </c>
      <c r="B71" t="e">
        <f t="shared" ca="1" si="10"/>
        <v>#N/A</v>
      </c>
    </row>
    <row r="72" spans="1:5">
      <c r="A72" t="e">
        <f t="shared" ca="1" si="9"/>
        <v>#N/A</v>
      </c>
      <c r="B72" t="e">
        <f t="shared" ca="1" si="10"/>
        <v>#N/A</v>
      </c>
    </row>
    <row r="73" spans="1:5">
      <c r="A73" t="e">
        <f t="shared" ca="1" si="9"/>
        <v>#N/A</v>
      </c>
      <c r="B73" t="e">
        <f t="shared" ca="1" si="10"/>
        <v>#N/A</v>
      </c>
    </row>
    <row r="74" spans="1:5">
      <c r="A74" t="e">
        <f t="shared" ca="1" si="9"/>
        <v>#N/A</v>
      </c>
      <c r="B74" t="e">
        <f t="shared" ca="1" si="10"/>
        <v>#N/A</v>
      </c>
    </row>
    <row r="75" spans="1:5">
      <c r="A75" t="e">
        <f t="shared" ca="1" si="9"/>
        <v>#N/A</v>
      </c>
      <c r="B75" t="e">
        <f t="shared" ca="1" si="10"/>
        <v>#N/A</v>
      </c>
    </row>
    <row r="76" spans="1:5">
      <c r="A76" t="e">
        <f t="shared" ca="1" si="9"/>
        <v>#N/A</v>
      </c>
      <c r="B76" t="e">
        <f t="shared" ca="1" si="10"/>
        <v>#N/A</v>
      </c>
    </row>
    <row r="77" spans="1:5">
      <c r="A77" t="e">
        <f t="shared" ca="1" si="9"/>
        <v>#N/A</v>
      </c>
      <c r="B77" t="e">
        <f t="shared" ca="1" si="10"/>
        <v>#N/A</v>
      </c>
    </row>
    <row r="78" spans="1:5">
      <c r="A78" t="e">
        <f t="shared" ca="1" si="9"/>
        <v>#N/A</v>
      </c>
      <c r="B78" t="e">
        <f t="shared" ca="1" si="10"/>
        <v>#N/A</v>
      </c>
    </row>
    <row r="80" spans="1:5">
      <c r="A80" t="s">
        <v>119</v>
      </c>
    </row>
    <row r="81" spans="1:4">
      <c r="A81" t="s">
        <v>120</v>
      </c>
      <c r="B81" t="s">
        <v>88</v>
      </c>
      <c r="C81" t="s">
        <v>121</v>
      </c>
      <c r="D81" t="s">
        <v>114</v>
      </c>
    </row>
    <row r="82" spans="1:4">
      <c r="A82" t="e">
        <f t="shared" ref="A82:A87" ca="1" si="11">B70</f>
        <v>#N/A</v>
      </c>
      <c r="B82">
        <v>2015</v>
      </c>
      <c r="C82">
        <f>D$65</f>
        <v>45</v>
      </c>
      <c r="D82">
        <f>E$65</f>
        <v>438.35616438356163</v>
      </c>
    </row>
    <row r="83" spans="1:4">
      <c r="A83" t="e">
        <f t="shared" ca="1" si="11"/>
        <v>#N/A</v>
      </c>
      <c r="B83">
        <v>2015</v>
      </c>
      <c r="C83">
        <f t="shared" ref="C83:D83" si="12">D$65</f>
        <v>45</v>
      </c>
      <c r="D83">
        <f t="shared" si="12"/>
        <v>438.35616438356163</v>
      </c>
    </row>
    <row r="84" spans="1:4">
      <c r="A84" t="e">
        <f t="shared" ca="1" si="11"/>
        <v>#N/A</v>
      </c>
      <c r="B84">
        <v>2015</v>
      </c>
      <c r="C84">
        <f t="shared" ref="C84:D84" si="13">D$65</f>
        <v>45</v>
      </c>
      <c r="D84">
        <f t="shared" si="13"/>
        <v>438.35616438356163</v>
      </c>
    </row>
    <row r="85" spans="1:4">
      <c r="A85" t="e">
        <f t="shared" ca="1" si="11"/>
        <v>#N/A</v>
      </c>
      <c r="B85">
        <v>2015</v>
      </c>
      <c r="C85">
        <f t="shared" ref="C85:D85" si="14">D$65</f>
        <v>45</v>
      </c>
      <c r="D85">
        <f t="shared" si="14"/>
        <v>438.35616438356163</v>
      </c>
    </row>
    <row r="86" spans="1:4">
      <c r="A86" t="e">
        <f t="shared" ca="1" si="11"/>
        <v>#N/A</v>
      </c>
      <c r="B86">
        <v>2015</v>
      </c>
      <c r="C86">
        <f t="shared" ref="C86:D86" si="15">D$65</f>
        <v>45</v>
      </c>
      <c r="D86">
        <f t="shared" si="15"/>
        <v>438.35616438356163</v>
      </c>
    </row>
    <row r="87" spans="1:4">
      <c r="A87" t="e">
        <f t="shared" ca="1" si="11"/>
        <v>#N/A</v>
      </c>
      <c r="B87">
        <v>2015</v>
      </c>
      <c r="C87">
        <f t="shared" ref="C87:D87" si="16">D$65</f>
        <v>45</v>
      </c>
      <c r="D87">
        <f t="shared" si="16"/>
        <v>438.35616438356163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13"/>
  <sheetViews>
    <sheetView workbookViewId="0">
      <selection activeCell="B8" sqref="B8"/>
    </sheetView>
  </sheetViews>
  <sheetFormatPr baseColWidth="10" defaultRowHeight="15" x14ac:dyDescent="0"/>
  <sheetData>
    <row r="1" spans="1:7">
      <c r="A1" t="s">
        <v>1</v>
      </c>
    </row>
    <row r="2" spans="1:7">
      <c r="A2" t="s">
        <v>66</v>
      </c>
      <c r="B2" t="s">
        <v>0</v>
      </c>
      <c r="C2" t="s">
        <v>2</v>
      </c>
      <c r="D2" t="s">
        <v>3</v>
      </c>
    </row>
    <row r="3" spans="1:7">
      <c r="A3" t="str">
        <f>VLOOKUP(B3, bus!$A$2:$B$4, 2, FALSE)</f>
        <v>A</v>
      </c>
      <c r="B3">
        <v>3</v>
      </c>
      <c r="C3">
        <v>200</v>
      </c>
      <c r="D3">
        <v>20</v>
      </c>
    </row>
    <row r="5" spans="1:7">
      <c r="A5" t="s">
        <v>4</v>
      </c>
    </row>
    <row r="6" spans="1:7">
      <c r="A6" t="s">
        <v>5</v>
      </c>
      <c r="B6" t="s">
        <v>6</v>
      </c>
    </row>
    <row r="7" spans="1:7">
      <c r="A7">
        <v>0</v>
      </c>
      <c r="B7">
        <v>0.5</v>
      </c>
    </row>
    <row r="8" spans="1:7">
      <c r="A8">
        <v>12</v>
      </c>
      <c r="B8">
        <v>0.9</v>
      </c>
    </row>
    <row r="10" spans="1:7">
      <c r="A10" t="s">
        <v>73</v>
      </c>
    </row>
    <row r="11" spans="1:7">
      <c r="A11" t="s">
        <v>74</v>
      </c>
      <c r="B11" t="s">
        <v>77</v>
      </c>
      <c r="C11" t="s">
        <v>66</v>
      </c>
      <c r="D11" t="s">
        <v>0</v>
      </c>
      <c r="E11" t="s">
        <v>5</v>
      </c>
      <c r="F11" t="s">
        <v>76</v>
      </c>
      <c r="G11" t="s">
        <v>75</v>
      </c>
    </row>
    <row r="12" spans="1:7">
      <c r="A12">
        <v>1</v>
      </c>
      <c r="B12">
        <v>1</v>
      </c>
      <c r="C12" t="str">
        <f>INDEX(A$3:A$3, $A12)</f>
        <v>A</v>
      </c>
      <c r="D12">
        <f>INDEX(B$3:B$3, $A12)</f>
        <v>3</v>
      </c>
      <c r="E12">
        <f>INDEX($A$7:$A$8, $B12)</f>
        <v>0</v>
      </c>
      <c r="F12">
        <f>INDEX(C$3:C$3, $A12) * INDEX($B$7:$B$8, $B12)</f>
        <v>100</v>
      </c>
      <c r="G12">
        <f>INDEX(D$3:D$3, $A12) * INDEX($B$7:$B$8, $B12)</f>
        <v>10</v>
      </c>
    </row>
    <row r="13" spans="1:7">
      <c r="A13">
        <f>IF(B12=24, A12+1, A12)</f>
        <v>1</v>
      </c>
      <c r="B13">
        <f>IF(B12=24, 1, B12+1)</f>
        <v>2</v>
      </c>
      <c r="C13" t="str">
        <f>INDEX(A$3:A$3, $A13)</f>
        <v>A</v>
      </c>
      <c r="D13">
        <f>INDEX(B$3:B$3, $A13)</f>
        <v>3</v>
      </c>
      <c r="E13">
        <f>INDEX($A$7:$A$8, $B13)</f>
        <v>12</v>
      </c>
      <c r="F13">
        <f>INDEX(C$3:C$3, $A13) * INDEX($B$7:$B$8, $B13)</f>
        <v>180</v>
      </c>
      <c r="G13">
        <f>INDEX(D$3:D$3, $A13) * INDEX($B$7:$B$8, $B13)</f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K4"/>
  <sheetViews>
    <sheetView workbookViewId="0">
      <selection activeCell="B1" sqref="B1"/>
    </sheetView>
  </sheetViews>
  <sheetFormatPr baseColWidth="10" defaultRowHeight="15" x14ac:dyDescent="0"/>
  <sheetData>
    <row r="1" spans="1:11">
      <c r="A1" t="s">
        <v>0</v>
      </c>
      <c r="B1" t="s">
        <v>132</v>
      </c>
      <c r="C1" t="s">
        <v>133</v>
      </c>
      <c r="D1" t="s">
        <v>131</v>
      </c>
      <c r="E1" t="s">
        <v>139</v>
      </c>
      <c r="F1" t="s">
        <v>140</v>
      </c>
      <c r="G1" t="s">
        <v>134</v>
      </c>
      <c r="H1" t="s">
        <v>135</v>
      </c>
      <c r="I1" t="s">
        <v>138</v>
      </c>
      <c r="J1" t="s">
        <v>136</v>
      </c>
      <c r="K1" t="s">
        <v>137</v>
      </c>
    </row>
    <row r="2" spans="1:11">
      <c r="A2">
        <v>1</v>
      </c>
      <c r="B2" t="s">
        <v>65</v>
      </c>
      <c r="C2">
        <v>1.0349999999999999</v>
      </c>
      <c r="D2">
        <v>3</v>
      </c>
      <c r="E2">
        <v>0</v>
      </c>
      <c r="F2">
        <v>0</v>
      </c>
      <c r="G2">
        <v>11</v>
      </c>
      <c r="H2">
        <v>138</v>
      </c>
      <c r="I2">
        <v>1</v>
      </c>
      <c r="J2">
        <v>1.05</v>
      </c>
      <c r="K2">
        <v>0.95</v>
      </c>
    </row>
    <row r="3" spans="1:11">
      <c r="A3">
        <v>2</v>
      </c>
      <c r="B3" t="s">
        <v>65</v>
      </c>
      <c r="C3">
        <v>1.0349999999999999</v>
      </c>
      <c r="D3">
        <v>2</v>
      </c>
      <c r="E3">
        <v>0</v>
      </c>
      <c r="F3">
        <v>0</v>
      </c>
      <c r="G3">
        <v>11</v>
      </c>
      <c r="H3">
        <v>138</v>
      </c>
      <c r="I3">
        <v>2</v>
      </c>
      <c r="J3">
        <v>1.05</v>
      </c>
      <c r="K3">
        <v>0.95</v>
      </c>
    </row>
    <row r="4" spans="1:11">
      <c r="A4">
        <v>3</v>
      </c>
      <c r="B4" t="s">
        <v>65</v>
      </c>
      <c r="C4" t="s">
        <v>83</v>
      </c>
      <c r="D4">
        <v>1</v>
      </c>
      <c r="E4">
        <v>0</v>
      </c>
      <c r="F4">
        <v>0</v>
      </c>
      <c r="G4">
        <v>11</v>
      </c>
      <c r="H4">
        <v>138</v>
      </c>
      <c r="I4">
        <v>1</v>
      </c>
      <c r="J4">
        <v>1.05</v>
      </c>
      <c r="K4">
        <v>0.95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O5"/>
  <sheetViews>
    <sheetView workbookViewId="0">
      <selection activeCell="A2" sqref="A2"/>
    </sheetView>
  </sheetViews>
  <sheetFormatPr baseColWidth="10" defaultRowHeight="15" x14ac:dyDescent="0"/>
  <sheetData>
    <row r="1" spans="1:15">
      <c r="A1" t="s">
        <v>89</v>
      </c>
      <c r="C1" t="s">
        <v>143</v>
      </c>
    </row>
    <row r="2" spans="1:15">
      <c r="A2" t="s">
        <v>96</v>
      </c>
      <c r="B2" t="s">
        <v>142</v>
      </c>
      <c r="C2" t="s">
        <v>90</v>
      </c>
      <c r="D2" t="s">
        <v>91</v>
      </c>
      <c r="E2" t="s">
        <v>101</v>
      </c>
      <c r="F2" t="s">
        <v>102</v>
      </c>
      <c r="G2" t="s">
        <v>103</v>
      </c>
      <c r="H2" t="s">
        <v>97</v>
      </c>
      <c r="I2" t="s">
        <v>99</v>
      </c>
      <c r="J2" t="s">
        <v>98</v>
      </c>
      <c r="K2" t="s">
        <v>100</v>
      </c>
      <c r="L2" t="s">
        <v>92</v>
      </c>
      <c r="M2" t="s">
        <v>93</v>
      </c>
      <c r="N2" t="s">
        <v>94</v>
      </c>
      <c r="O2" t="s">
        <v>95</v>
      </c>
    </row>
    <row r="3" spans="1:15">
      <c r="A3" t="str">
        <f t="shared" ref="A3:A4" si="0">"A_"&amp;C3&amp;"_"&amp;D3&amp;IF(AND(C3=C4,D3=D4), "_a", "")&amp;IF(AND(C3=C2,D3=D2), "_b", "")</f>
        <v>A_1_3</v>
      </c>
      <c r="B3">
        <v>1</v>
      </c>
      <c r="C3">
        <v>1</v>
      </c>
      <c r="D3">
        <v>3</v>
      </c>
      <c r="E3">
        <v>5.4600000000000003E-2</v>
      </c>
      <c r="F3">
        <v>0.2112</v>
      </c>
      <c r="G3">
        <v>5.7200000000000001E-2</v>
      </c>
      <c r="H3">
        <v>225</v>
      </c>
      <c r="I3">
        <v>208</v>
      </c>
      <c r="J3">
        <v>220</v>
      </c>
      <c r="K3">
        <v>0</v>
      </c>
      <c r="L3">
        <v>0</v>
      </c>
      <c r="M3">
        <v>1</v>
      </c>
      <c r="N3">
        <v>-360</v>
      </c>
      <c r="O3">
        <v>360</v>
      </c>
    </row>
    <row r="4" spans="1:15">
      <c r="A4" t="str">
        <f t="shared" si="0"/>
        <v>A_2_3</v>
      </c>
      <c r="B4">
        <v>0</v>
      </c>
      <c r="C4">
        <v>2</v>
      </c>
      <c r="D4">
        <v>3</v>
      </c>
      <c r="E4">
        <v>5.4600000000000003E-2</v>
      </c>
      <c r="F4">
        <v>0.2112</v>
      </c>
      <c r="G4">
        <v>5.7200000000000001E-2</v>
      </c>
      <c r="H4">
        <v>225</v>
      </c>
      <c r="I4">
        <v>208</v>
      </c>
      <c r="J4">
        <v>220</v>
      </c>
      <c r="K4">
        <v>0</v>
      </c>
      <c r="L4">
        <v>0</v>
      </c>
      <c r="M4">
        <v>1</v>
      </c>
      <c r="N4">
        <v>-360</v>
      </c>
      <c r="O4">
        <v>360</v>
      </c>
    </row>
    <row r="5" spans="1:15">
      <c r="A5" t="str">
        <f t="shared" ref="A5" si="1">"A_"&amp;C5&amp;"_"&amp;D5&amp;IF(AND(C5=C6,D5=D6), "_a", "")&amp;IF(AND(C5=C4,D5=D4), "_b", "")</f>
        <v>A_1_2</v>
      </c>
      <c r="B5">
        <v>0</v>
      </c>
      <c r="C5">
        <v>1</v>
      </c>
      <c r="D5">
        <v>2</v>
      </c>
      <c r="E5">
        <v>0.06</v>
      </c>
      <c r="F5">
        <v>0.3</v>
      </c>
      <c r="G5">
        <v>0.05</v>
      </c>
      <c r="H5">
        <v>70</v>
      </c>
      <c r="I5">
        <v>208</v>
      </c>
      <c r="J5">
        <v>220</v>
      </c>
      <c r="K5">
        <v>0</v>
      </c>
      <c r="L5">
        <v>0</v>
      </c>
      <c r="M5">
        <v>1</v>
      </c>
      <c r="N5">
        <v>-360</v>
      </c>
      <c r="O5">
        <v>360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67"/>
  <sheetViews>
    <sheetView topLeftCell="A19" workbookViewId="0">
      <selection activeCell="A30" sqref="A30"/>
    </sheetView>
  </sheetViews>
  <sheetFormatPr baseColWidth="10" defaultRowHeight="15" x14ac:dyDescent="0"/>
  <cols>
    <col min="1" max="1" width="20.1640625" bestFit="1" customWidth="1"/>
  </cols>
  <sheetData>
    <row r="1" spans="1:13">
      <c r="A1" t="s">
        <v>39</v>
      </c>
    </row>
    <row r="2" spans="1:1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151</v>
      </c>
      <c r="K2" t="s">
        <v>49</v>
      </c>
      <c r="L2" t="s">
        <v>144</v>
      </c>
      <c r="M2" t="s">
        <v>145</v>
      </c>
    </row>
    <row r="3" spans="1:13">
      <c r="A3" t="str">
        <f>gen!A2</f>
        <v>U12</v>
      </c>
      <c r="B3">
        <v>40</v>
      </c>
      <c r="C3">
        <v>0</v>
      </c>
      <c r="D3">
        <v>0</v>
      </c>
      <c r="E3">
        <v>0</v>
      </c>
      <c r="F3">
        <v>0</v>
      </c>
      <c r="G3">
        <v>0</v>
      </c>
      <c r="H3">
        <f>gen!K2</f>
        <v>2.952</v>
      </c>
      <c r="I3" t="str">
        <f>gen!E2</f>
        <v>residual</v>
      </c>
      <c r="J3">
        <f>gen!F2</f>
        <v>12000</v>
      </c>
      <c r="K3">
        <f>gen!B2</f>
        <v>12</v>
      </c>
      <c r="L3">
        <f>gen!C2</f>
        <v>6</v>
      </c>
      <c r="M3">
        <f>gen!D2</f>
        <v>0</v>
      </c>
    </row>
    <row r="4" spans="1:13">
      <c r="A4" t="str">
        <f>gen!A3</f>
        <v>U20</v>
      </c>
      <c r="B4">
        <v>40</v>
      </c>
      <c r="C4">
        <v>0</v>
      </c>
      <c r="D4">
        <v>0</v>
      </c>
      <c r="E4">
        <v>0</v>
      </c>
      <c r="F4">
        <v>0</v>
      </c>
      <c r="G4">
        <v>0</v>
      </c>
      <c r="H4">
        <f>gen!K3</f>
        <v>16.399999999999999</v>
      </c>
      <c r="I4" t="str">
        <f>gen!E3</f>
        <v>distillate</v>
      </c>
      <c r="J4">
        <f>gen!F3</f>
        <v>14500</v>
      </c>
      <c r="K4">
        <f>gen!B3</f>
        <v>20</v>
      </c>
      <c r="L4">
        <f>gen!C3</f>
        <v>30</v>
      </c>
      <c r="M4">
        <f>gen!D3</f>
        <v>-25</v>
      </c>
    </row>
    <row r="5" spans="1:13">
      <c r="A5" t="str">
        <f>gen!A4</f>
        <v>U50</v>
      </c>
      <c r="B5">
        <v>40</v>
      </c>
      <c r="C5">
        <v>0</v>
      </c>
      <c r="D5">
        <v>0</v>
      </c>
      <c r="E5">
        <v>0</v>
      </c>
      <c r="F5">
        <v>0</v>
      </c>
      <c r="G5">
        <v>0</v>
      </c>
      <c r="H5">
        <f>gen!K4</f>
        <v>0</v>
      </c>
      <c r="I5" t="str">
        <f>gen!E4</f>
        <v>hydro</v>
      </c>
      <c r="J5" t="str">
        <f>gen!F4</f>
        <v>.</v>
      </c>
      <c r="K5">
        <f>gen!B4</f>
        <v>50</v>
      </c>
      <c r="L5">
        <f>gen!C4</f>
        <v>16</v>
      </c>
      <c r="M5">
        <f>gen!D4</f>
        <v>-10</v>
      </c>
    </row>
    <row r="6" spans="1:13">
      <c r="A6" t="str">
        <f>gen!A5</f>
        <v>U76</v>
      </c>
      <c r="B6">
        <v>40</v>
      </c>
      <c r="C6">
        <v>0</v>
      </c>
      <c r="D6">
        <v>0</v>
      </c>
      <c r="E6">
        <v>0</v>
      </c>
      <c r="F6">
        <v>0</v>
      </c>
      <c r="G6">
        <v>0</v>
      </c>
      <c r="H6">
        <f>gen!K5</f>
        <v>2.952</v>
      </c>
      <c r="I6" t="str">
        <f>gen!E5</f>
        <v>coal</v>
      </c>
      <c r="J6">
        <f>gen!F5</f>
        <v>12000</v>
      </c>
      <c r="K6">
        <f>gen!B5</f>
        <v>76</v>
      </c>
      <c r="L6">
        <f>gen!C5</f>
        <v>30</v>
      </c>
      <c r="M6">
        <f>gen!D5</f>
        <v>-25</v>
      </c>
    </row>
    <row r="7" spans="1:13">
      <c r="A7" t="str">
        <f>gen!A6</f>
        <v>U100</v>
      </c>
      <c r="B7">
        <v>40</v>
      </c>
      <c r="C7">
        <v>0</v>
      </c>
      <c r="D7">
        <v>0</v>
      </c>
      <c r="E7">
        <v>0</v>
      </c>
      <c r="F7">
        <v>0</v>
      </c>
      <c r="G7">
        <v>0</v>
      </c>
      <c r="H7">
        <f>gen!K6</f>
        <v>2.6240000000000001</v>
      </c>
      <c r="I7" t="str">
        <f>gen!E6</f>
        <v>residual</v>
      </c>
      <c r="J7">
        <f>gen!F6</f>
        <v>10000</v>
      </c>
      <c r="K7">
        <f>gen!B6</f>
        <v>100</v>
      </c>
      <c r="L7">
        <f>gen!C6</f>
        <v>60</v>
      </c>
      <c r="M7">
        <f>gen!D6</f>
        <v>0</v>
      </c>
    </row>
    <row r="8" spans="1:13">
      <c r="A8" t="str">
        <f>gen!A7</f>
        <v>U155</v>
      </c>
      <c r="B8">
        <v>40</v>
      </c>
      <c r="C8">
        <v>0</v>
      </c>
      <c r="D8">
        <v>0</v>
      </c>
      <c r="E8">
        <v>0</v>
      </c>
      <c r="F8">
        <v>0</v>
      </c>
      <c r="G8">
        <v>0</v>
      </c>
      <c r="H8">
        <f>gen!K7</f>
        <v>2.6240000000000001</v>
      </c>
      <c r="I8" t="str">
        <f>gen!E7</f>
        <v>coal</v>
      </c>
      <c r="J8">
        <f>gen!F7</f>
        <v>9600</v>
      </c>
      <c r="K8">
        <f>gen!B7</f>
        <v>155</v>
      </c>
      <c r="L8">
        <f>gen!C7</f>
        <v>80</v>
      </c>
      <c r="M8">
        <f>gen!D7</f>
        <v>-50</v>
      </c>
    </row>
    <row r="9" spans="1:13">
      <c r="A9" t="str">
        <f>gen!A8</f>
        <v>U197</v>
      </c>
      <c r="B9">
        <v>40</v>
      </c>
      <c r="C9">
        <v>0</v>
      </c>
      <c r="D9">
        <v>0</v>
      </c>
      <c r="E9">
        <v>0</v>
      </c>
      <c r="F9">
        <v>0</v>
      </c>
      <c r="G9">
        <v>0</v>
      </c>
      <c r="H9">
        <f>gen!K8</f>
        <v>2.2959999999999998</v>
      </c>
      <c r="I9" t="str">
        <f>gen!E8</f>
        <v>residual</v>
      </c>
      <c r="J9">
        <f>gen!F8</f>
        <v>9500</v>
      </c>
      <c r="K9">
        <f>gen!B8</f>
        <v>197</v>
      </c>
      <c r="L9">
        <f>gen!C8</f>
        <v>80</v>
      </c>
      <c r="M9">
        <f>gen!D8</f>
        <v>0</v>
      </c>
    </row>
    <row r="10" spans="1:13">
      <c r="A10" t="str">
        <f>gen!A9</f>
        <v>U350</v>
      </c>
      <c r="B10">
        <v>40</v>
      </c>
      <c r="C10">
        <v>0</v>
      </c>
      <c r="D10">
        <v>0</v>
      </c>
      <c r="E10">
        <v>0</v>
      </c>
      <c r="F10">
        <v>0</v>
      </c>
      <c r="G10">
        <v>0</v>
      </c>
      <c r="H10">
        <f>gen!K9</f>
        <v>2.2959999999999998</v>
      </c>
      <c r="I10" t="str">
        <f>gen!E9</f>
        <v>coal</v>
      </c>
      <c r="J10">
        <f>gen!F9</f>
        <v>9500</v>
      </c>
      <c r="K10">
        <f>gen!B9</f>
        <v>350</v>
      </c>
      <c r="L10">
        <f>gen!C9</f>
        <v>150</v>
      </c>
      <c r="M10">
        <f>gen!D9</f>
        <v>-25</v>
      </c>
    </row>
    <row r="11" spans="1:13">
      <c r="A11" t="str">
        <f>gen!A10</f>
        <v>U400</v>
      </c>
      <c r="B11">
        <v>40</v>
      </c>
      <c r="C11">
        <v>0</v>
      </c>
      <c r="D11">
        <v>0</v>
      </c>
      <c r="E11">
        <v>0</v>
      </c>
      <c r="F11">
        <v>0</v>
      </c>
      <c r="G11">
        <v>0</v>
      </c>
      <c r="H11">
        <f>gen!K10</f>
        <v>0.98399999999999987</v>
      </c>
      <c r="I11" t="str">
        <f>gen!E10</f>
        <v>nuclear</v>
      </c>
      <c r="J11">
        <f>gen!F10</f>
        <v>10000</v>
      </c>
      <c r="K11">
        <f>gen!B10</f>
        <v>400</v>
      </c>
      <c r="L11">
        <f>gen!C10</f>
        <v>200</v>
      </c>
      <c r="M11">
        <f>gen!D10</f>
        <v>-50</v>
      </c>
    </row>
    <row r="12" spans="1:13">
      <c r="A12" t="str">
        <f>gen!A11</f>
        <v>SyncCond</v>
      </c>
      <c r="B12">
        <v>40</v>
      </c>
      <c r="C12">
        <v>0</v>
      </c>
      <c r="D12">
        <v>0</v>
      </c>
      <c r="E12">
        <v>0</v>
      </c>
      <c r="F12">
        <v>0</v>
      </c>
      <c r="G12">
        <v>0</v>
      </c>
      <c r="H12">
        <f>gen!K11</f>
        <v>0</v>
      </c>
      <c r="I12" t="str">
        <f>gen!E11</f>
        <v>sync_cond</v>
      </c>
      <c r="J12" t="str">
        <f>gen!F11</f>
        <v>.</v>
      </c>
      <c r="K12">
        <f>gen!B11</f>
        <v>200</v>
      </c>
      <c r="L12">
        <f>gen!C11</f>
        <v>200</v>
      </c>
      <c r="M12">
        <f>gen!D11</f>
        <v>-50</v>
      </c>
    </row>
    <row r="14" spans="1:13">
      <c r="A14" t="s">
        <v>149</v>
      </c>
    </row>
    <row r="15" spans="1:13">
      <c r="A15" t="s">
        <v>66</v>
      </c>
      <c r="B15" t="s">
        <v>17</v>
      </c>
      <c r="C15" t="s">
        <v>147</v>
      </c>
      <c r="D15" t="s">
        <v>148</v>
      </c>
    </row>
    <row r="16" spans="1:13">
      <c r="A16" t="str">
        <f>gen!$A$60</f>
        <v>A</v>
      </c>
      <c r="B16" t="str">
        <f>gen!A52</f>
        <v>residual</v>
      </c>
      <c r="C16">
        <v>2015</v>
      </c>
      <c r="D16">
        <f>gen!C52</f>
        <v>7.5439999999999987</v>
      </c>
    </row>
    <row r="17" spans="1:11">
      <c r="A17" t="str">
        <f>gen!$A$60</f>
        <v>A</v>
      </c>
      <c r="B17" t="str">
        <f>gen!A53</f>
        <v>distillate</v>
      </c>
      <c r="C17">
        <v>2015</v>
      </c>
      <c r="D17">
        <f>gen!C53</f>
        <v>9.84</v>
      </c>
    </row>
    <row r="18" spans="1:11">
      <c r="A18" t="str">
        <f>gen!$A$60</f>
        <v>A</v>
      </c>
      <c r="B18" t="str">
        <f>gen!A54</f>
        <v>coal</v>
      </c>
      <c r="C18">
        <v>2015</v>
      </c>
      <c r="D18">
        <f>gen!C54</f>
        <v>3.9359999999999995</v>
      </c>
    </row>
    <row r="19" spans="1:11">
      <c r="A19" t="str">
        <f>gen!$A$60</f>
        <v>A</v>
      </c>
      <c r="B19" t="str">
        <f>gen!A55</f>
        <v>nuclear</v>
      </c>
      <c r="C19">
        <v>2015</v>
      </c>
      <c r="D19">
        <f>gen!C55</f>
        <v>1.9679999999999997</v>
      </c>
    </row>
    <row r="22" spans="1:11">
      <c r="A22" t="s">
        <v>82</v>
      </c>
    </row>
    <row r="23" spans="1:11">
      <c r="A23" t="s">
        <v>81</v>
      </c>
      <c r="B23" t="str">
        <f>bus!B1</f>
        <v>bus_load_zone</v>
      </c>
      <c r="C23" t="str">
        <f>bus!C1</f>
        <v>bus_v_setpoint_pu</v>
      </c>
      <c r="D23" t="str">
        <f>bus!D1</f>
        <v>bus_type</v>
      </c>
      <c r="E23" t="str">
        <f>bus!E1</f>
        <v>bus_g_mw</v>
      </c>
      <c r="F23" t="str">
        <f>bus!F1</f>
        <v>bus_b_mvar</v>
      </c>
      <c r="G23" t="str">
        <f>bus!G1</f>
        <v>bus_area</v>
      </c>
      <c r="H23" t="str">
        <f>bus!H1</f>
        <v>bus_base_kv</v>
      </c>
      <c r="I23" t="str">
        <f>bus!I1</f>
        <v>bus_loss_zone</v>
      </c>
      <c r="J23" t="str">
        <f>bus!J1</f>
        <v>bus_v_max_pu</v>
      </c>
      <c r="K23" t="str">
        <f>bus!K1</f>
        <v>bus_v_min_pu</v>
      </c>
    </row>
    <row r="24" spans="1:11">
      <c r="A24">
        <f>bus!A2</f>
        <v>1</v>
      </c>
      <c r="B24" t="str">
        <f>bus!B2</f>
        <v>A</v>
      </c>
      <c r="C24">
        <f>bus!C2</f>
        <v>1.0349999999999999</v>
      </c>
      <c r="D24">
        <f>bus!D2</f>
        <v>3</v>
      </c>
      <c r="E24">
        <f>bus!E2</f>
        <v>0</v>
      </c>
      <c r="F24">
        <f>bus!F2</f>
        <v>0</v>
      </c>
      <c r="G24">
        <f>bus!G2</f>
        <v>11</v>
      </c>
      <c r="H24">
        <f>bus!H2</f>
        <v>138</v>
      </c>
      <c r="I24">
        <f>bus!I2</f>
        <v>1</v>
      </c>
      <c r="J24">
        <f>bus!J2</f>
        <v>1.05</v>
      </c>
      <c r="K24">
        <f>bus!K2</f>
        <v>0.95</v>
      </c>
    </row>
    <row r="25" spans="1:11">
      <c r="A25">
        <f>bus!A3</f>
        <v>2</v>
      </c>
      <c r="B25" t="str">
        <f>bus!B3</f>
        <v>A</v>
      </c>
      <c r="C25">
        <f>bus!C3</f>
        <v>1.0349999999999999</v>
      </c>
      <c r="D25">
        <f>bus!D3</f>
        <v>2</v>
      </c>
      <c r="E25">
        <f>bus!E3</f>
        <v>0</v>
      </c>
      <c r="F25">
        <f>bus!F3</f>
        <v>0</v>
      </c>
      <c r="G25">
        <f>bus!G3</f>
        <v>11</v>
      </c>
      <c r="H25">
        <f>bus!H3</f>
        <v>138</v>
      </c>
      <c r="I25">
        <f>bus!I3</f>
        <v>2</v>
      </c>
      <c r="J25">
        <f>bus!J3</f>
        <v>1.05</v>
      </c>
      <c r="K25">
        <f>bus!K3</f>
        <v>0.95</v>
      </c>
    </row>
    <row r="26" spans="1:11">
      <c r="A26">
        <f>bus!A4</f>
        <v>3</v>
      </c>
      <c r="B26" t="str">
        <f>bus!B4</f>
        <v>A</v>
      </c>
      <c r="C26" t="str">
        <f>bus!C4</f>
        <v>.</v>
      </c>
      <c r="D26">
        <f>bus!D4</f>
        <v>1</v>
      </c>
      <c r="E26">
        <f>bus!E4</f>
        <v>0</v>
      </c>
      <c r="F26">
        <f>bus!F4</f>
        <v>0</v>
      </c>
      <c r="G26">
        <f>bus!G4</f>
        <v>11</v>
      </c>
      <c r="H26">
        <f>bus!H4</f>
        <v>138</v>
      </c>
      <c r="I26">
        <f>bus!I4</f>
        <v>1</v>
      </c>
      <c r="J26">
        <f>bus!J4</f>
        <v>1.05</v>
      </c>
      <c r="K26">
        <f>bus!K4</f>
        <v>0.95</v>
      </c>
    </row>
    <row r="28" spans="1:11">
      <c r="A28" t="s">
        <v>58</v>
      </c>
    </row>
    <row r="29" spans="1:11">
      <c r="A29" t="s">
        <v>59</v>
      </c>
      <c r="B29" t="s">
        <v>60</v>
      </c>
      <c r="C29" t="s">
        <v>61</v>
      </c>
      <c r="D29" t="s">
        <v>62</v>
      </c>
      <c r="E29" t="s">
        <v>63</v>
      </c>
      <c r="F29" t="s">
        <v>130</v>
      </c>
    </row>
    <row r="30" spans="1:11">
      <c r="A30" t="str">
        <f>gen!E60</f>
        <v>U350_1</v>
      </c>
      <c r="B30" t="str">
        <f>gen!C60</f>
        <v>U350</v>
      </c>
      <c r="C30" t="str">
        <f>gen!A60</f>
        <v>A</v>
      </c>
      <c r="D30">
        <v>0</v>
      </c>
      <c r="E30">
        <f>INDEX(gen!B$2:B$11, gen!F60)</f>
        <v>350</v>
      </c>
      <c r="F30">
        <f>gen!B60</f>
        <v>1</v>
      </c>
    </row>
    <row r="31" spans="1:11">
      <c r="A31" t="str">
        <f>gen!E61</f>
        <v>U350_2</v>
      </c>
      <c r="B31" t="str">
        <f>gen!C61</f>
        <v>U350</v>
      </c>
      <c r="C31" t="str">
        <f>gen!A61</f>
        <v>A</v>
      </c>
      <c r="D31">
        <v>0</v>
      </c>
      <c r="E31">
        <f>INDEX(gen!B$2:B$11, gen!F61)</f>
        <v>350</v>
      </c>
      <c r="F31">
        <f>gen!B61</f>
        <v>2</v>
      </c>
    </row>
    <row r="33" spans="1:4">
      <c r="A33" t="s">
        <v>152</v>
      </c>
    </row>
    <row r="34" spans="1:4">
      <c r="A34" t="s">
        <v>59</v>
      </c>
      <c r="B34" t="s">
        <v>67</v>
      </c>
      <c r="C34" t="s">
        <v>68</v>
      </c>
    </row>
    <row r="35" spans="1:4">
      <c r="A35" t="str">
        <f>A30</f>
        <v>U350_1</v>
      </c>
      <c r="B35">
        <v>2015</v>
      </c>
      <c r="C35">
        <f>E30</f>
        <v>350</v>
      </c>
    </row>
    <row r="36" spans="1:4">
      <c r="A36" t="str">
        <f>A31</f>
        <v>U350_2</v>
      </c>
      <c r="B36">
        <v>2015</v>
      </c>
      <c r="C36">
        <f>E31</f>
        <v>350</v>
      </c>
    </row>
    <row r="38" spans="1:4">
      <c r="A38" t="s">
        <v>50</v>
      </c>
    </row>
    <row r="39" spans="1:4">
      <c r="A39" t="s">
        <v>59</v>
      </c>
      <c r="B39" t="s">
        <v>124</v>
      </c>
      <c r="C39" t="s">
        <v>125</v>
      </c>
      <c r="D39" t="s">
        <v>126</v>
      </c>
    </row>
    <row r="40" spans="1:4">
      <c r="A40" t="e">
        <f ca="1">gen!A82</f>
        <v>#N/A</v>
      </c>
      <c r="B40">
        <f>gen!B82</f>
        <v>2015</v>
      </c>
      <c r="C40">
        <f>gen!C82</f>
        <v>45</v>
      </c>
      <c r="D40">
        <f>gen!D82</f>
        <v>438.35616438356163</v>
      </c>
    </row>
    <row r="41" spans="1:4">
      <c r="A41" t="e">
        <f ca="1">gen!A83</f>
        <v>#N/A</v>
      </c>
      <c r="B41">
        <f>gen!B83</f>
        <v>2015</v>
      </c>
      <c r="C41">
        <f>gen!C83</f>
        <v>45</v>
      </c>
      <c r="D41">
        <f>gen!D83</f>
        <v>438.35616438356163</v>
      </c>
    </row>
    <row r="42" spans="1:4">
      <c r="A42" t="e">
        <f ca="1">gen!A84</f>
        <v>#N/A</v>
      </c>
      <c r="B42">
        <f>gen!B84</f>
        <v>2015</v>
      </c>
      <c r="C42">
        <f>gen!C84</f>
        <v>45</v>
      </c>
      <c r="D42">
        <f>gen!D84</f>
        <v>438.35616438356163</v>
      </c>
    </row>
    <row r="43" spans="1:4">
      <c r="A43" t="e">
        <f ca="1">gen!A85</f>
        <v>#N/A</v>
      </c>
      <c r="B43">
        <f>gen!B85</f>
        <v>2015</v>
      </c>
      <c r="C43">
        <f>gen!C85</f>
        <v>45</v>
      </c>
      <c r="D43">
        <f>gen!D85</f>
        <v>438.35616438356163</v>
      </c>
    </row>
    <row r="44" spans="1:4">
      <c r="A44" t="e">
        <f ca="1">gen!A86</f>
        <v>#N/A</v>
      </c>
      <c r="B44">
        <f>gen!B86</f>
        <v>2015</v>
      </c>
      <c r="C44">
        <f>gen!C86</f>
        <v>45</v>
      </c>
      <c r="D44">
        <f>gen!D86</f>
        <v>438.35616438356163</v>
      </c>
    </row>
    <row r="45" spans="1:4">
      <c r="A45" t="e">
        <f ca="1">gen!A87</f>
        <v>#N/A</v>
      </c>
      <c r="B45">
        <f>gen!B87</f>
        <v>2015</v>
      </c>
      <c r="C45">
        <f>gen!C87</f>
        <v>45</v>
      </c>
      <c r="D45">
        <f>gen!D87</f>
        <v>438.35616438356163</v>
      </c>
    </row>
    <row r="48" spans="1:4">
      <c r="A48" t="s">
        <v>104</v>
      </c>
    </row>
    <row r="49" spans="1:13">
      <c r="A49" t="s">
        <v>146</v>
      </c>
      <c r="B49" t="s">
        <v>141</v>
      </c>
      <c r="C49" t="s">
        <v>105</v>
      </c>
      <c r="D49" t="s">
        <v>106</v>
      </c>
      <c r="E49" t="s">
        <v>107</v>
      </c>
      <c r="F49" t="s">
        <v>108</v>
      </c>
      <c r="G49" t="s">
        <v>109</v>
      </c>
      <c r="H49" t="s">
        <v>127</v>
      </c>
      <c r="I49" t="s">
        <v>128</v>
      </c>
      <c r="J49" t="s">
        <v>129</v>
      </c>
      <c r="K49" t="s">
        <v>110</v>
      </c>
      <c r="L49" t="s">
        <v>153</v>
      </c>
      <c r="M49" t="s">
        <v>111</v>
      </c>
    </row>
    <row r="50" spans="1:13">
      <c r="A50" t="str">
        <f>branch!A3</f>
        <v>A_1_3</v>
      </c>
      <c r="B50">
        <f>branch!B3</f>
        <v>1</v>
      </c>
      <c r="C50">
        <f>branch!C3</f>
        <v>1</v>
      </c>
      <c r="D50">
        <f>branch!D3</f>
        <v>3</v>
      </c>
      <c r="E50">
        <f>branch!E3</f>
        <v>5.4600000000000003E-2</v>
      </c>
      <c r="F50">
        <f>branch!F3</f>
        <v>0.2112</v>
      </c>
      <c r="G50">
        <f>branch!G3</f>
        <v>5.7200000000000001E-2</v>
      </c>
      <c r="H50">
        <f>branch!H3</f>
        <v>225</v>
      </c>
      <c r="I50">
        <f>branch!I3</f>
        <v>208</v>
      </c>
      <c r="J50">
        <f>branch!J3</f>
        <v>220</v>
      </c>
      <c r="K50">
        <f>branch!K3</f>
        <v>0</v>
      </c>
      <c r="L50">
        <f>branch!L3</f>
        <v>0</v>
      </c>
      <c r="M50">
        <f>branch!M3</f>
        <v>1</v>
      </c>
    </row>
    <row r="51" spans="1:13">
      <c r="A51" t="str">
        <f>branch!A4</f>
        <v>A_2_3</v>
      </c>
      <c r="B51">
        <f>branch!B4</f>
        <v>0</v>
      </c>
      <c r="C51">
        <f>branch!C4</f>
        <v>2</v>
      </c>
      <c r="D51">
        <f>branch!D4</f>
        <v>3</v>
      </c>
      <c r="E51">
        <f>branch!E4</f>
        <v>5.4600000000000003E-2</v>
      </c>
      <c r="F51">
        <f>branch!F4</f>
        <v>0.2112</v>
      </c>
      <c r="G51">
        <f>branch!G4</f>
        <v>5.7200000000000001E-2</v>
      </c>
      <c r="H51">
        <f>branch!H4</f>
        <v>225</v>
      </c>
      <c r="I51">
        <f>branch!I4</f>
        <v>208</v>
      </c>
      <c r="J51">
        <f>branch!J4</f>
        <v>220</v>
      </c>
      <c r="K51">
        <f>branch!K4</f>
        <v>0</v>
      </c>
      <c r="L51">
        <f>branch!L4</f>
        <v>0</v>
      </c>
      <c r="M51">
        <f>branch!M4</f>
        <v>1</v>
      </c>
    </row>
    <row r="52" spans="1:13">
      <c r="A52" t="str">
        <f>branch!A5</f>
        <v>A_1_2</v>
      </c>
      <c r="B52">
        <f>branch!B5</f>
        <v>0</v>
      </c>
      <c r="C52">
        <f>branch!C5</f>
        <v>1</v>
      </c>
      <c r="D52">
        <f>branch!D5</f>
        <v>2</v>
      </c>
      <c r="E52">
        <f>branch!E5</f>
        <v>0.06</v>
      </c>
      <c r="F52">
        <f>branch!F5</f>
        <v>0.3</v>
      </c>
      <c r="G52">
        <f>branch!G5</f>
        <v>0.05</v>
      </c>
      <c r="H52">
        <f>branch!H5</f>
        <v>70</v>
      </c>
      <c r="I52">
        <f>branch!I5</f>
        <v>208</v>
      </c>
      <c r="J52">
        <f>branch!J5</f>
        <v>220</v>
      </c>
      <c r="K52">
        <f>branch!K5</f>
        <v>0</v>
      </c>
      <c r="L52">
        <f>branch!L5</f>
        <v>0</v>
      </c>
      <c r="M52">
        <f>branch!M5</f>
        <v>1</v>
      </c>
    </row>
    <row r="54" spans="1:13">
      <c r="A54" t="s">
        <v>70</v>
      </c>
    </row>
    <row r="55" spans="1:13">
      <c r="A55" t="s">
        <v>69</v>
      </c>
      <c r="B55" t="s">
        <v>71</v>
      </c>
      <c r="C55" t="s">
        <v>72</v>
      </c>
    </row>
    <row r="56" spans="1:13">
      <c r="A56" t="str">
        <f>bus!$B$2</f>
        <v>A</v>
      </c>
      <c r="B56">
        <f>load!A7</f>
        <v>0</v>
      </c>
      <c r="C56">
        <f>C66</f>
        <v>100</v>
      </c>
    </row>
    <row r="57" spans="1:13">
      <c r="A57" t="str">
        <f>bus!$B$2</f>
        <v>A</v>
      </c>
      <c r="B57">
        <f>load!A8</f>
        <v>12</v>
      </c>
      <c r="C57">
        <f>C67</f>
        <v>180</v>
      </c>
    </row>
    <row r="59" spans="1:13">
      <c r="A59" t="s">
        <v>86</v>
      </c>
    </row>
    <row r="60" spans="1:13">
      <c r="A60" t="s">
        <v>87</v>
      </c>
      <c r="B60" t="s">
        <v>88</v>
      </c>
    </row>
    <row r="61" spans="1:13">
      <c r="A61">
        <f>load!A7</f>
        <v>0</v>
      </c>
      <c r="B61">
        <v>2015</v>
      </c>
    </row>
    <row r="62" spans="1:13">
      <c r="A62">
        <f>load!A8</f>
        <v>12</v>
      </c>
      <c r="B62">
        <v>2015</v>
      </c>
    </row>
    <row r="64" spans="1:13">
      <c r="A64" t="s">
        <v>78</v>
      </c>
    </row>
    <row r="65" spans="1:4">
      <c r="A65" t="s">
        <v>81</v>
      </c>
      <c r="B65" t="s">
        <v>71</v>
      </c>
      <c r="C65" t="s">
        <v>79</v>
      </c>
      <c r="D65" t="s">
        <v>80</v>
      </c>
    </row>
    <row r="66" spans="1:4">
      <c r="A66">
        <f>load!D12</f>
        <v>3</v>
      </c>
      <c r="B66">
        <f>load!E12</f>
        <v>0</v>
      </c>
      <c r="C66">
        <f>load!F12</f>
        <v>100</v>
      </c>
      <c r="D66">
        <f>load!G12</f>
        <v>10</v>
      </c>
    </row>
    <row r="67" spans="1:4">
      <c r="A67">
        <f>load!D13</f>
        <v>3</v>
      </c>
      <c r="B67">
        <f>load!E13</f>
        <v>12</v>
      </c>
      <c r="C67">
        <f>load!F13</f>
        <v>180</v>
      </c>
      <c r="D67">
        <f>load!G13</f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</vt:lpstr>
      <vt:lpstr>load</vt:lpstr>
      <vt:lpstr>bus</vt:lpstr>
      <vt:lpstr>branch</vt:lpstr>
      <vt:lpstr>tab files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2015-10-11T20:47:00Z</dcterms:created>
  <dcterms:modified xsi:type="dcterms:W3CDTF">2015-10-19T20:24:24Z</dcterms:modified>
</cp:coreProperties>
</file>