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Ulupono/Enovation Model/scenario_2.1/"/>
    </mc:Choice>
  </mc:AlternateContent>
  <xr:revisionPtr revIDLastSave="0" documentId="13_ncr:1_{E2E236F7-BFC5-7C48-AED3-B2033BE8F9C7}" xr6:coauthVersionLast="45" xr6:coauthVersionMax="45" xr10:uidLastSave="{00000000-0000-0000-0000-000000000000}"/>
  <bookViews>
    <workbookView xWindow="140" yWindow="460" windowWidth="28400" windowHeight="19660" tabRatio="500" xr2:uid="{00000000-000D-0000-FFFF-FFFF00000000}"/>
  </bookViews>
  <sheets>
    <sheet name="capacity" sheetId="1" r:id="rId1"/>
    <sheet name="energy" sheetId="4" r:id="rId2"/>
    <sheet name="table" sheetId="2" r:id="rId3"/>
  </sheets>
  <externalReferences>
    <externalReference r:id="rId4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0" i="1" l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69" i="1"/>
  <c r="H105" i="1" l="1"/>
  <c r="H138" i="1"/>
  <c r="AA74" i="1" l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75" i="1"/>
  <c r="U138" i="1" l="1"/>
  <c r="E75" i="1"/>
  <c r="AC75" i="1" s="1"/>
  <c r="E76" i="1"/>
  <c r="AC76" i="1" s="1"/>
  <c r="E77" i="1"/>
  <c r="AC77" i="1" s="1"/>
  <c r="E78" i="1"/>
  <c r="AC78" i="1" s="1"/>
  <c r="E79" i="1"/>
  <c r="AC79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62" i="1" s="1"/>
  <c r="E98" i="1"/>
  <c r="E163" i="1" s="1"/>
  <c r="E99" i="1"/>
  <c r="E164" i="1" s="1"/>
  <c r="E100" i="1"/>
  <c r="E101" i="1"/>
  <c r="E102" i="1"/>
  <c r="E103" i="1"/>
  <c r="E104" i="1"/>
  <c r="E74" i="1"/>
  <c r="AC74" i="1" s="1"/>
  <c r="AM69" i="1"/>
  <c r="AN69" i="1"/>
  <c r="AO69" i="1"/>
  <c r="AP69" i="1"/>
  <c r="AQ69" i="1"/>
  <c r="AR69" i="1"/>
  <c r="AO34" i="1"/>
  <c r="AP34" i="1"/>
  <c r="AQ34" i="1"/>
  <c r="AR34" i="1"/>
  <c r="T138" i="1"/>
  <c r="T105" i="1"/>
  <c r="U105" i="1"/>
  <c r="F138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C73" i="1"/>
  <c r="C138" i="1" s="1"/>
  <c r="D139" i="1" s="1"/>
  <c r="E128" i="1" l="1"/>
  <c r="E191" i="1" s="1"/>
  <c r="E161" i="1"/>
  <c r="E127" i="1"/>
  <c r="E190" i="1" s="1"/>
  <c r="E160" i="1"/>
  <c r="E126" i="1"/>
  <c r="E189" i="1" s="1"/>
  <c r="E159" i="1"/>
  <c r="E158" i="1"/>
  <c r="E125" i="1"/>
  <c r="E188" i="1" s="1"/>
  <c r="E157" i="1"/>
  <c r="E124" i="1"/>
  <c r="E187" i="1" s="1"/>
  <c r="E156" i="1"/>
  <c r="E123" i="1"/>
  <c r="E186" i="1" s="1"/>
  <c r="E155" i="1"/>
  <c r="E122" i="1"/>
  <c r="E185" i="1" s="1"/>
  <c r="E154" i="1"/>
  <c r="E121" i="1"/>
  <c r="E184" i="1" s="1"/>
  <c r="E153" i="1"/>
  <c r="E120" i="1"/>
  <c r="E183" i="1" s="1"/>
  <c r="E152" i="1"/>
  <c r="E119" i="1"/>
  <c r="E182" i="1" s="1"/>
  <c r="E151" i="1"/>
  <c r="E118" i="1"/>
  <c r="E181" i="1" s="1"/>
  <c r="E150" i="1"/>
  <c r="E117" i="1"/>
  <c r="E180" i="1" s="1"/>
  <c r="E149" i="1"/>
  <c r="E116" i="1"/>
  <c r="E179" i="1" s="1"/>
  <c r="E148" i="1"/>
  <c r="E115" i="1"/>
  <c r="E178" i="1" s="1"/>
  <c r="E147" i="1"/>
  <c r="E114" i="1"/>
  <c r="E177" i="1" s="1"/>
  <c r="E146" i="1"/>
  <c r="E113" i="1"/>
  <c r="E176" i="1" s="1"/>
  <c r="E145" i="1"/>
  <c r="E112" i="1"/>
  <c r="E175" i="1" s="1"/>
  <c r="E144" i="1"/>
  <c r="E111" i="1"/>
  <c r="E174" i="1" s="1"/>
  <c r="E143" i="1"/>
  <c r="E110" i="1"/>
  <c r="E173" i="1" s="1"/>
  <c r="E142" i="1"/>
  <c r="E109" i="1"/>
  <c r="E172" i="1" s="1"/>
  <c r="E141" i="1"/>
  <c r="E108" i="1"/>
  <c r="E171" i="1" s="1"/>
  <c r="E140" i="1"/>
  <c r="E107" i="1"/>
  <c r="E170" i="1" s="1"/>
  <c r="E136" i="1"/>
  <c r="E135" i="1"/>
  <c r="E134" i="1"/>
  <c r="E133" i="1"/>
  <c r="E132" i="1"/>
  <c r="E131" i="1"/>
  <c r="E194" i="1" s="1"/>
  <c r="E130" i="1"/>
  <c r="E193" i="1" s="1"/>
  <c r="E129" i="1"/>
  <c r="E192" i="1" s="1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61" i="4"/>
  <c r="E75" i="4" s="1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60" i="4"/>
  <c r="E74" i="4" s="1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59" i="4"/>
  <c r="E73" i="4" s="1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58" i="4"/>
  <c r="E72" i="4" s="1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57" i="4"/>
  <c r="E71" i="4" s="1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56" i="4"/>
  <c r="E70" i="4" s="1"/>
  <c r="C69" i="4"/>
  <c r="F21" i="4"/>
  <c r="R68" i="4" s="1"/>
  <c r="R104" i="4" s="1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S68" i="4"/>
  <c r="S104" i="4" s="1"/>
  <c r="P68" i="4"/>
  <c r="P104" i="4" s="1"/>
  <c r="O68" i="4"/>
  <c r="O104" i="4" s="1"/>
  <c r="L68" i="4"/>
  <c r="L104" i="4" s="1"/>
  <c r="K68" i="4"/>
  <c r="K104" i="4" s="1"/>
  <c r="H68" i="4"/>
  <c r="H104" i="4" s="1"/>
  <c r="G68" i="4"/>
  <c r="G104" i="4" s="1"/>
  <c r="E68" i="4"/>
  <c r="E104" i="4"/>
  <c r="S67" i="4"/>
  <c r="S103" i="4" s="1"/>
  <c r="R67" i="4"/>
  <c r="R103" i="4" s="1"/>
  <c r="O67" i="4"/>
  <c r="O103" i="4" s="1"/>
  <c r="N67" i="4"/>
  <c r="N103" i="4" s="1"/>
  <c r="K67" i="4"/>
  <c r="K103" i="4" s="1"/>
  <c r="J67" i="4"/>
  <c r="J103" i="4" s="1"/>
  <c r="G67" i="4"/>
  <c r="G103" i="4" s="1"/>
  <c r="F67" i="4"/>
  <c r="F103" i="4" s="1"/>
  <c r="E67" i="4"/>
  <c r="E103" i="4" s="1"/>
  <c r="R66" i="4"/>
  <c r="R102" i="4" s="1"/>
  <c r="Q66" i="4"/>
  <c r="Q102" i="4" s="1"/>
  <c r="N66" i="4"/>
  <c r="N102" i="4" s="1"/>
  <c r="M66" i="4"/>
  <c r="M102" i="4" s="1"/>
  <c r="J66" i="4"/>
  <c r="J102" i="4" s="1"/>
  <c r="I66" i="4"/>
  <c r="I102" i="4" s="1"/>
  <c r="F66" i="4"/>
  <c r="F102" i="4" s="1"/>
  <c r="E66" i="4"/>
  <c r="E102" i="4" s="1"/>
  <c r="Q65" i="4"/>
  <c r="Q101" i="4" s="1"/>
  <c r="P65" i="4"/>
  <c r="P101" i="4" s="1"/>
  <c r="M65" i="4"/>
  <c r="M101" i="4" s="1"/>
  <c r="L65" i="4"/>
  <c r="L101" i="4" s="1"/>
  <c r="I65" i="4"/>
  <c r="I101" i="4" s="1"/>
  <c r="H65" i="4"/>
  <c r="H101" i="4" s="1"/>
  <c r="E65" i="4"/>
  <c r="E101" i="4" s="1"/>
  <c r="S64" i="4"/>
  <c r="S100" i="4" s="1"/>
  <c r="P64" i="4"/>
  <c r="P100" i="4" s="1"/>
  <c r="O64" i="4"/>
  <c r="O100" i="4" s="1"/>
  <c r="L64" i="4"/>
  <c r="L100" i="4" s="1"/>
  <c r="K64" i="4"/>
  <c r="K100" i="4" s="1"/>
  <c r="H64" i="4"/>
  <c r="H100" i="4" s="1"/>
  <c r="G64" i="4"/>
  <c r="G100" i="4" s="1"/>
  <c r="E64" i="4"/>
  <c r="E100" i="4" s="1"/>
  <c r="S63" i="4"/>
  <c r="S99" i="4" s="1"/>
  <c r="R63" i="4"/>
  <c r="R99" i="4" s="1"/>
  <c r="O63" i="4"/>
  <c r="O99" i="4" s="1"/>
  <c r="N63" i="4"/>
  <c r="N99" i="4" s="1"/>
  <c r="K63" i="4"/>
  <c r="K99" i="4" s="1"/>
  <c r="J63" i="4"/>
  <c r="J99" i="4" s="1"/>
  <c r="G63" i="4"/>
  <c r="G99" i="4" s="1"/>
  <c r="F63" i="4"/>
  <c r="F99" i="4" s="1"/>
  <c r="E63" i="4"/>
  <c r="E99" i="4" s="1"/>
  <c r="C62" i="4"/>
  <c r="C98" i="4" s="1"/>
  <c r="D99" i="4" s="1"/>
  <c r="F10" i="4"/>
  <c r="G10" i="4"/>
  <c r="S61" i="4" s="1"/>
  <c r="S97" i="4" s="1"/>
  <c r="H10" i="4"/>
  <c r="I10" i="4"/>
  <c r="J10" i="4"/>
  <c r="K10" i="4"/>
  <c r="L10" i="4"/>
  <c r="M10" i="4"/>
  <c r="R60" i="4" s="1"/>
  <c r="R96" i="4" s="1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E97" i="4"/>
  <c r="S60" i="4"/>
  <c r="S96" i="4" s="1"/>
  <c r="O60" i="4"/>
  <c r="O96" i="4" s="1"/>
  <c r="K60" i="4"/>
  <c r="K96" i="4" s="1"/>
  <c r="G60" i="4"/>
  <c r="G96" i="4" s="1"/>
  <c r="E96" i="4"/>
  <c r="E95" i="4"/>
  <c r="P58" i="4"/>
  <c r="P94" i="4" s="1"/>
  <c r="L58" i="4"/>
  <c r="L94" i="4" s="1"/>
  <c r="H58" i="4"/>
  <c r="H94" i="4" s="1"/>
  <c r="E94" i="4"/>
  <c r="E93" i="4"/>
  <c r="Q56" i="4"/>
  <c r="Q92" i="4" s="1"/>
  <c r="M56" i="4"/>
  <c r="M92" i="4" s="1"/>
  <c r="I56" i="4"/>
  <c r="I92" i="4" s="1"/>
  <c r="E92" i="4"/>
  <c r="C55" i="4"/>
  <c r="C91" i="4"/>
  <c r="D92" i="4" s="1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F52" i="4"/>
  <c r="L89" i="4" s="1"/>
  <c r="G52" i="4"/>
  <c r="H52" i="4"/>
  <c r="I52" i="4"/>
  <c r="J52" i="4"/>
  <c r="K52" i="4"/>
  <c r="L52" i="4"/>
  <c r="M89" i="4" s="1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O89" i="4"/>
  <c r="G89" i="4"/>
  <c r="E82" i="4"/>
  <c r="E89" i="4" s="1"/>
  <c r="P88" i="4"/>
  <c r="L88" i="4"/>
  <c r="H88" i="4"/>
  <c r="E81" i="4"/>
  <c r="E88" i="4"/>
  <c r="Q87" i="4"/>
  <c r="M87" i="4"/>
  <c r="L87" i="4"/>
  <c r="I87" i="4"/>
  <c r="E80" i="4"/>
  <c r="E87" i="4" s="1"/>
  <c r="R86" i="4"/>
  <c r="N86" i="4"/>
  <c r="M86" i="4"/>
  <c r="L86" i="4"/>
  <c r="J86" i="4"/>
  <c r="F86" i="4"/>
  <c r="E79" i="4"/>
  <c r="E86" i="4" s="1"/>
  <c r="S85" i="4"/>
  <c r="O85" i="4"/>
  <c r="N85" i="4"/>
  <c r="M85" i="4"/>
  <c r="L85" i="4"/>
  <c r="K85" i="4"/>
  <c r="G85" i="4"/>
  <c r="F85" i="4"/>
  <c r="E78" i="4"/>
  <c r="E85" i="4" s="1"/>
  <c r="P84" i="4"/>
  <c r="O84" i="4"/>
  <c r="N84" i="4"/>
  <c r="M84" i="4"/>
  <c r="L84" i="4"/>
  <c r="H84" i="4"/>
  <c r="G84" i="4"/>
  <c r="F84" i="4"/>
  <c r="E77" i="4"/>
  <c r="E84" i="4" s="1"/>
  <c r="S62" i="4"/>
  <c r="S76" i="4" s="1"/>
  <c r="S83" i="4" s="1"/>
  <c r="R62" i="4"/>
  <c r="R76" i="4" s="1"/>
  <c r="R83" i="4" s="1"/>
  <c r="Q62" i="4"/>
  <c r="Q76" i="4"/>
  <c r="Q83" i="4" s="1"/>
  <c r="P62" i="4"/>
  <c r="P76" i="4"/>
  <c r="P83" i="4" s="1"/>
  <c r="O62" i="4"/>
  <c r="O76" i="4" s="1"/>
  <c r="O83" i="4" s="1"/>
  <c r="N62" i="4"/>
  <c r="N76" i="4" s="1"/>
  <c r="N83" i="4" s="1"/>
  <c r="M62" i="4"/>
  <c r="M76" i="4" s="1"/>
  <c r="M83" i="4" s="1"/>
  <c r="L62" i="4"/>
  <c r="L76" i="4" s="1"/>
  <c r="L83" i="4" s="1"/>
  <c r="K62" i="4"/>
  <c r="K76" i="4" s="1"/>
  <c r="K83" i="4" s="1"/>
  <c r="J62" i="4"/>
  <c r="J76" i="4" s="1"/>
  <c r="J83" i="4" s="1"/>
  <c r="I62" i="4"/>
  <c r="I76" i="4"/>
  <c r="I83" i="4" s="1"/>
  <c r="H62" i="4"/>
  <c r="H76" i="4"/>
  <c r="H83" i="4" s="1"/>
  <c r="G62" i="4"/>
  <c r="G76" i="4" s="1"/>
  <c r="G83" i="4" s="1"/>
  <c r="F62" i="4"/>
  <c r="F76" i="4" s="1"/>
  <c r="F83" i="4" s="1"/>
  <c r="C83" i="4"/>
  <c r="F42" i="4"/>
  <c r="O82" i="4" s="1"/>
  <c r="G42" i="4"/>
  <c r="H42" i="4"/>
  <c r="I42" i="4"/>
  <c r="J42" i="4"/>
  <c r="K42" i="4"/>
  <c r="L42" i="4"/>
  <c r="M42" i="4"/>
  <c r="M82" i="4" s="1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S80" i="4" s="1"/>
  <c r="AD42" i="4"/>
  <c r="AE42" i="4"/>
  <c r="AF42" i="4"/>
  <c r="AG42" i="4"/>
  <c r="AH42" i="4"/>
  <c r="AI42" i="4"/>
  <c r="AJ42" i="4"/>
  <c r="AK42" i="4"/>
  <c r="K80" i="4" s="1"/>
  <c r="AL42" i="4"/>
  <c r="AM42" i="4"/>
  <c r="N82" i="4"/>
  <c r="F82" i="4"/>
  <c r="P81" i="4"/>
  <c r="M81" i="4"/>
  <c r="I81" i="4"/>
  <c r="H81" i="4"/>
  <c r="R80" i="4"/>
  <c r="P80" i="4"/>
  <c r="O80" i="4"/>
  <c r="L80" i="4"/>
  <c r="J80" i="4"/>
  <c r="H80" i="4"/>
  <c r="G80" i="4"/>
  <c r="S79" i="4"/>
  <c r="R79" i="4"/>
  <c r="Q79" i="4"/>
  <c r="P79" i="4"/>
  <c r="O79" i="4"/>
  <c r="N79" i="4"/>
  <c r="L79" i="4"/>
  <c r="K79" i="4"/>
  <c r="J79" i="4"/>
  <c r="I79" i="4"/>
  <c r="H79" i="4"/>
  <c r="G79" i="4"/>
  <c r="F79" i="4"/>
  <c r="S78" i="4"/>
  <c r="R78" i="4"/>
  <c r="Q78" i="4"/>
  <c r="P78" i="4"/>
  <c r="O78" i="4"/>
  <c r="N78" i="4"/>
  <c r="M78" i="4"/>
  <c r="K78" i="4"/>
  <c r="J78" i="4"/>
  <c r="I78" i="4"/>
  <c r="H78" i="4"/>
  <c r="G78" i="4"/>
  <c r="F78" i="4"/>
  <c r="R77" i="4"/>
  <c r="Q77" i="4"/>
  <c r="P77" i="4"/>
  <c r="O77" i="4"/>
  <c r="N77" i="4"/>
  <c r="M77" i="4"/>
  <c r="L77" i="4"/>
  <c r="J77" i="4"/>
  <c r="I77" i="4"/>
  <c r="H77" i="4"/>
  <c r="G77" i="4"/>
  <c r="F77" i="4"/>
  <c r="C76" i="4"/>
  <c r="D75" i="4"/>
  <c r="D74" i="4"/>
  <c r="D73" i="4"/>
  <c r="D72" i="4"/>
  <c r="D71" i="4"/>
  <c r="D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AO52" i="4"/>
  <c r="AN52" i="4"/>
  <c r="AO42" i="4"/>
  <c r="AN42" i="4"/>
  <c r="AO32" i="4"/>
  <c r="AN32" i="4"/>
  <c r="AO21" i="4"/>
  <c r="AN21" i="4"/>
  <c r="AO10" i="4"/>
  <c r="AN10" i="4"/>
  <c r="F105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C105" i="1"/>
  <c r="C168" i="1" s="1"/>
  <c r="D169" i="1" s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N34" i="1"/>
  <c r="H106" i="1" l="1"/>
  <c r="H169" i="1" s="1"/>
  <c r="H114" i="1"/>
  <c r="H177" i="1" s="1"/>
  <c r="H122" i="1"/>
  <c r="H185" i="1" s="1"/>
  <c r="H107" i="1"/>
  <c r="H170" i="1" s="1"/>
  <c r="H115" i="1"/>
  <c r="H178" i="1" s="1"/>
  <c r="H123" i="1"/>
  <c r="H186" i="1" s="1"/>
  <c r="H131" i="1"/>
  <c r="H194" i="1" s="1"/>
  <c r="H108" i="1"/>
  <c r="H171" i="1" s="1"/>
  <c r="H124" i="1"/>
  <c r="H187" i="1" s="1"/>
  <c r="H132" i="1"/>
  <c r="H109" i="1"/>
  <c r="H172" i="1" s="1"/>
  <c r="H117" i="1"/>
  <c r="H180" i="1" s="1"/>
  <c r="H125" i="1"/>
  <c r="H188" i="1" s="1"/>
  <c r="H133" i="1"/>
  <c r="H110" i="1"/>
  <c r="H173" i="1" s="1"/>
  <c r="H118" i="1"/>
  <c r="H181" i="1" s="1"/>
  <c r="H126" i="1"/>
  <c r="H189" i="1" s="1"/>
  <c r="H134" i="1"/>
  <c r="H116" i="1"/>
  <c r="H179" i="1" s="1"/>
  <c r="H111" i="1"/>
  <c r="H174" i="1" s="1"/>
  <c r="H119" i="1"/>
  <c r="H182" i="1" s="1"/>
  <c r="H127" i="1"/>
  <c r="H190" i="1" s="1"/>
  <c r="H135" i="1"/>
  <c r="H112" i="1"/>
  <c r="H175" i="1" s="1"/>
  <c r="H128" i="1"/>
  <c r="H191" i="1" s="1"/>
  <c r="H136" i="1"/>
  <c r="H113" i="1"/>
  <c r="H176" i="1" s="1"/>
  <c r="H121" i="1"/>
  <c r="H184" i="1" s="1"/>
  <c r="H129" i="1"/>
  <c r="H192" i="1" s="1"/>
  <c r="H130" i="1"/>
  <c r="H193" i="1" s="1"/>
  <c r="H120" i="1"/>
  <c r="H183" i="1" s="1"/>
  <c r="H76" i="1"/>
  <c r="H141" i="1" s="1"/>
  <c r="H84" i="1"/>
  <c r="H149" i="1" s="1"/>
  <c r="H92" i="1"/>
  <c r="H157" i="1" s="1"/>
  <c r="H100" i="1"/>
  <c r="H98" i="1"/>
  <c r="H163" i="1" s="1"/>
  <c r="H77" i="1"/>
  <c r="H142" i="1" s="1"/>
  <c r="H85" i="1"/>
  <c r="H150" i="1" s="1"/>
  <c r="H93" i="1"/>
  <c r="H158" i="1" s="1"/>
  <c r="H101" i="1"/>
  <c r="H90" i="1"/>
  <c r="H155" i="1" s="1"/>
  <c r="H91" i="1"/>
  <c r="H156" i="1" s="1"/>
  <c r="H78" i="1"/>
  <c r="H143" i="1" s="1"/>
  <c r="H86" i="1"/>
  <c r="H151" i="1" s="1"/>
  <c r="H94" i="1"/>
  <c r="H159" i="1" s="1"/>
  <c r="H102" i="1"/>
  <c r="H74" i="1"/>
  <c r="H139" i="1" s="1"/>
  <c r="H79" i="1"/>
  <c r="H144" i="1" s="1"/>
  <c r="H87" i="1"/>
  <c r="H152" i="1" s="1"/>
  <c r="H95" i="1"/>
  <c r="H160" i="1" s="1"/>
  <c r="H103" i="1"/>
  <c r="H99" i="1"/>
  <c r="H164" i="1" s="1"/>
  <c r="H80" i="1"/>
  <c r="H145" i="1" s="1"/>
  <c r="H88" i="1"/>
  <c r="H153" i="1" s="1"/>
  <c r="H96" i="1"/>
  <c r="H161" i="1" s="1"/>
  <c r="H104" i="1"/>
  <c r="H82" i="1"/>
  <c r="H147" i="1" s="1"/>
  <c r="H75" i="1"/>
  <c r="H140" i="1" s="1"/>
  <c r="H81" i="1"/>
  <c r="H146" i="1" s="1"/>
  <c r="H89" i="1"/>
  <c r="H154" i="1" s="1"/>
  <c r="H97" i="1"/>
  <c r="H162" i="1" s="1"/>
  <c r="H83" i="1"/>
  <c r="H148" i="1" s="1"/>
  <c r="K107" i="1"/>
  <c r="K170" i="1" s="1"/>
  <c r="S107" i="1"/>
  <c r="S170" i="1" s="1"/>
  <c r="K108" i="1"/>
  <c r="K171" i="1" s="1"/>
  <c r="S108" i="1"/>
  <c r="S171" i="1" s="1"/>
  <c r="K109" i="1"/>
  <c r="K172" i="1" s="1"/>
  <c r="S109" i="1"/>
  <c r="S172" i="1" s="1"/>
  <c r="K110" i="1"/>
  <c r="K173" i="1" s="1"/>
  <c r="S110" i="1"/>
  <c r="S173" i="1" s="1"/>
  <c r="K111" i="1"/>
  <c r="K174" i="1" s="1"/>
  <c r="S111" i="1"/>
  <c r="S174" i="1" s="1"/>
  <c r="K112" i="1"/>
  <c r="K175" i="1" s="1"/>
  <c r="S112" i="1"/>
  <c r="S175" i="1" s="1"/>
  <c r="K113" i="1"/>
  <c r="K176" i="1" s="1"/>
  <c r="S113" i="1"/>
  <c r="S176" i="1" s="1"/>
  <c r="K114" i="1"/>
  <c r="K177" i="1" s="1"/>
  <c r="S114" i="1"/>
  <c r="S177" i="1" s="1"/>
  <c r="K115" i="1"/>
  <c r="K178" i="1" s="1"/>
  <c r="S115" i="1"/>
  <c r="S178" i="1" s="1"/>
  <c r="K116" i="1"/>
  <c r="K179" i="1" s="1"/>
  <c r="S116" i="1"/>
  <c r="S179" i="1" s="1"/>
  <c r="K117" i="1"/>
  <c r="K180" i="1" s="1"/>
  <c r="S117" i="1"/>
  <c r="S180" i="1" s="1"/>
  <c r="K118" i="1"/>
  <c r="K181" i="1" s="1"/>
  <c r="L107" i="1"/>
  <c r="L170" i="1" s="1"/>
  <c r="T107" i="1"/>
  <c r="L108" i="1"/>
  <c r="L171" i="1" s="1"/>
  <c r="T108" i="1"/>
  <c r="L109" i="1"/>
  <c r="L172" i="1" s="1"/>
  <c r="T109" i="1"/>
  <c r="L110" i="1"/>
  <c r="L173" i="1" s="1"/>
  <c r="T110" i="1"/>
  <c r="L111" i="1"/>
  <c r="L174" i="1" s="1"/>
  <c r="T111" i="1"/>
  <c r="L112" i="1"/>
  <c r="L175" i="1" s="1"/>
  <c r="T112" i="1"/>
  <c r="L113" i="1"/>
  <c r="L176" i="1" s="1"/>
  <c r="T113" i="1"/>
  <c r="L114" i="1"/>
  <c r="L177" i="1" s="1"/>
  <c r="T114" i="1"/>
  <c r="L115" i="1"/>
  <c r="L178" i="1" s="1"/>
  <c r="T115" i="1"/>
  <c r="L116" i="1"/>
  <c r="L179" i="1" s="1"/>
  <c r="T116" i="1"/>
  <c r="L117" i="1"/>
  <c r="L180" i="1" s="1"/>
  <c r="T117" i="1"/>
  <c r="L118" i="1"/>
  <c r="L181" i="1" s="1"/>
  <c r="T118" i="1"/>
  <c r="L119" i="1"/>
  <c r="L182" i="1" s="1"/>
  <c r="T119" i="1"/>
  <c r="L120" i="1"/>
  <c r="L183" i="1" s="1"/>
  <c r="T120" i="1"/>
  <c r="L121" i="1"/>
  <c r="L184" i="1" s="1"/>
  <c r="T121" i="1"/>
  <c r="L122" i="1"/>
  <c r="L185" i="1" s="1"/>
  <c r="T122" i="1"/>
  <c r="L123" i="1"/>
  <c r="L186" i="1" s="1"/>
  <c r="M107" i="1"/>
  <c r="M170" i="1" s="1"/>
  <c r="U107" i="1"/>
  <c r="U170" i="1" s="1"/>
  <c r="M108" i="1"/>
  <c r="M171" i="1" s="1"/>
  <c r="U108" i="1"/>
  <c r="U171" i="1" s="1"/>
  <c r="M109" i="1"/>
  <c r="M172" i="1" s="1"/>
  <c r="U109" i="1"/>
  <c r="U172" i="1" s="1"/>
  <c r="M110" i="1"/>
  <c r="M173" i="1" s="1"/>
  <c r="U110" i="1"/>
  <c r="U173" i="1" s="1"/>
  <c r="M111" i="1"/>
  <c r="M174" i="1" s="1"/>
  <c r="U111" i="1"/>
  <c r="U174" i="1" s="1"/>
  <c r="M112" i="1"/>
  <c r="M175" i="1" s="1"/>
  <c r="U112" i="1"/>
  <c r="U175" i="1" s="1"/>
  <c r="M113" i="1"/>
  <c r="M176" i="1" s="1"/>
  <c r="U113" i="1"/>
  <c r="U176" i="1" s="1"/>
  <c r="M114" i="1"/>
  <c r="M177" i="1" s="1"/>
  <c r="U114" i="1"/>
  <c r="U177" i="1" s="1"/>
  <c r="M115" i="1"/>
  <c r="M178" i="1" s="1"/>
  <c r="U115" i="1"/>
  <c r="U178" i="1" s="1"/>
  <c r="M116" i="1"/>
  <c r="M179" i="1" s="1"/>
  <c r="N107" i="1"/>
  <c r="N170" i="1" s="1"/>
  <c r="N108" i="1"/>
  <c r="N171" i="1" s="1"/>
  <c r="N109" i="1"/>
  <c r="N172" i="1" s="1"/>
  <c r="N110" i="1"/>
  <c r="N173" i="1" s="1"/>
  <c r="N111" i="1"/>
  <c r="N174" i="1" s="1"/>
  <c r="N112" i="1"/>
  <c r="N175" i="1" s="1"/>
  <c r="N113" i="1"/>
  <c r="N176" i="1" s="1"/>
  <c r="N114" i="1"/>
  <c r="N177" i="1" s="1"/>
  <c r="N115" i="1"/>
  <c r="N178" i="1" s="1"/>
  <c r="N116" i="1"/>
  <c r="N179" i="1" s="1"/>
  <c r="N117" i="1"/>
  <c r="N180" i="1" s="1"/>
  <c r="N118" i="1"/>
  <c r="N181" i="1" s="1"/>
  <c r="N119" i="1"/>
  <c r="N182" i="1" s="1"/>
  <c r="N120" i="1"/>
  <c r="N183" i="1" s="1"/>
  <c r="N121" i="1"/>
  <c r="N184" i="1" s="1"/>
  <c r="N122" i="1"/>
  <c r="N185" i="1" s="1"/>
  <c r="N123" i="1"/>
  <c r="N186" i="1" s="1"/>
  <c r="N124" i="1"/>
  <c r="N187" i="1" s="1"/>
  <c r="N125" i="1"/>
  <c r="N188" i="1" s="1"/>
  <c r="N126" i="1"/>
  <c r="N189" i="1" s="1"/>
  <c r="N127" i="1"/>
  <c r="N190" i="1" s="1"/>
  <c r="F107" i="1"/>
  <c r="O107" i="1"/>
  <c r="O170" i="1" s="1"/>
  <c r="F108" i="1"/>
  <c r="O108" i="1"/>
  <c r="O171" i="1" s="1"/>
  <c r="F109" i="1"/>
  <c r="D109" i="1" s="1"/>
  <c r="O109" i="1"/>
  <c r="O172" i="1" s="1"/>
  <c r="F110" i="1"/>
  <c r="O110" i="1"/>
  <c r="O173" i="1" s="1"/>
  <c r="F111" i="1"/>
  <c r="O111" i="1"/>
  <c r="O174" i="1" s="1"/>
  <c r="F112" i="1"/>
  <c r="O112" i="1"/>
  <c r="O175" i="1" s="1"/>
  <c r="F113" i="1"/>
  <c r="O113" i="1"/>
  <c r="O176" i="1" s="1"/>
  <c r="F114" i="1"/>
  <c r="O114" i="1"/>
  <c r="O177" i="1" s="1"/>
  <c r="F115" i="1"/>
  <c r="O115" i="1"/>
  <c r="O178" i="1" s="1"/>
  <c r="F116" i="1"/>
  <c r="O116" i="1"/>
  <c r="O179" i="1" s="1"/>
  <c r="F117" i="1"/>
  <c r="D117" i="1" s="1"/>
  <c r="O117" i="1"/>
  <c r="O180" i="1" s="1"/>
  <c r="F118" i="1"/>
  <c r="O118" i="1"/>
  <c r="O181" i="1" s="1"/>
  <c r="F119" i="1"/>
  <c r="O119" i="1"/>
  <c r="O182" i="1" s="1"/>
  <c r="F120" i="1"/>
  <c r="O120" i="1"/>
  <c r="O183" i="1" s="1"/>
  <c r="F121" i="1"/>
  <c r="O121" i="1"/>
  <c r="O184" i="1" s="1"/>
  <c r="G107" i="1"/>
  <c r="G170" i="1" s="1"/>
  <c r="P107" i="1"/>
  <c r="P170" i="1" s="1"/>
  <c r="G108" i="1"/>
  <c r="G171" i="1" s="1"/>
  <c r="P108" i="1"/>
  <c r="P171" i="1" s="1"/>
  <c r="G109" i="1"/>
  <c r="G172" i="1" s="1"/>
  <c r="P109" i="1"/>
  <c r="P172" i="1" s="1"/>
  <c r="G110" i="1"/>
  <c r="G173" i="1" s="1"/>
  <c r="P110" i="1"/>
  <c r="P173" i="1" s="1"/>
  <c r="G111" i="1"/>
  <c r="G174" i="1" s="1"/>
  <c r="P111" i="1"/>
  <c r="P174" i="1" s="1"/>
  <c r="G112" i="1"/>
  <c r="G175" i="1" s="1"/>
  <c r="P112" i="1"/>
  <c r="P175" i="1" s="1"/>
  <c r="G113" i="1"/>
  <c r="G176" i="1" s="1"/>
  <c r="I107" i="1"/>
  <c r="I170" i="1" s="1"/>
  <c r="Q107" i="1"/>
  <c r="Q170" i="1" s="1"/>
  <c r="I108" i="1"/>
  <c r="I171" i="1" s="1"/>
  <c r="Q108" i="1"/>
  <c r="Q171" i="1" s="1"/>
  <c r="I109" i="1"/>
  <c r="I172" i="1" s="1"/>
  <c r="Q109" i="1"/>
  <c r="Q172" i="1" s="1"/>
  <c r="I110" i="1"/>
  <c r="I173" i="1" s="1"/>
  <c r="Q110" i="1"/>
  <c r="Q173" i="1" s="1"/>
  <c r="I111" i="1"/>
  <c r="I174" i="1" s="1"/>
  <c r="Q111" i="1"/>
  <c r="Q174" i="1" s="1"/>
  <c r="I112" i="1"/>
  <c r="I175" i="1" s="1"/>
  <c r="Q112" i="1"/>
  <c r="Q175" i="1" s="1"/>
  <c r="I113" i="1"/>
  <c r="I176" i="1" s="1"/>
  <c r="Q113" i="1"/>
  <c r="Q176" i="1" s="1"/>
  <c r="I114" i="1"/>
  <c r="I177" i="1" s="1"/>
  <c r="Q114" i="1"/>
  <c r="Q177" i="1" s="1"/>
  <c r="I115" i="1"/>
  <c r="I178" i="1" s="1"/>
  <c r="Q115" i="1"/>
  <c r="Q178" i="1" s="1"/>
  <c r="I116" i="1"/>
  <c r="I179" i="1" s="1"/>
  <c r="Q116" i="1"/>
  <c r="Q179" i="1" s="1"/>
  <c r="I117" i="1"/>
  <c r="I180" i="1" s="1"/>
  <c r="Q117" i="1"/>
  <c r="Q180" i="1" s="1"/>
  <c r="I118" i="1"/>
  <c r="I181" i="1" s="1"/>
  <c r="J107" i="1"/>
  <c r="J170" i="1" s="1"/>
  <c r="R107" i="1"/>
  <c r="R170" i="1" s="1"/>
  <c r="J108" i="1"/>
  <c r="J171" i="1" s="1"/>
  <c r="R108" i="1"/>
  <c r="R171" i="1" s="1"/>
  <c r="J109" i="1"/>
  <c r="J172" i="1" s="1"/>
  <c r="R109" i="1"/>
  <c r="R172" i="1" s="1"/>
  <c r="J110" i="1"/>
  <c r="J173" i="1" s="1"/>
  <c r="R110" i="1"/>
  <c r="R173" i="1" s="1"/>
  <c r="J111" i="1"/>
  <c r="J174" i="1" s="1"/>
  <c r="R111" i="1"/>
  <c r="R174" i="1" s="1"/>
  <c r="J112" i="1"/>
  <c r="J175" i="1" s="1"/>
  <c r="R112" i="1"/>
  <c r="R175" i="1" s="1"/>
  <c r="J113" i="1"/>
  <c r="J176" i="1" s="1"/>
  <c r="R113" i="1"/>
  <c r="R176" i="1" s="1"/>
  <c r="J114" i="1"/>
  <c r="J177" i="1" s="1"/>
  <c r="P113" i="1"/>
  <c r="P176" i="1" s="1"/>
  <c r="G116" i="1"/>
  <c r="G179" i="1" s="1"/>
  <c r="P117" i="1"/>
  <c r="P180" i="1" s="1"/>
  <c r="R118" i="1"/>
  <c r="R181" i="1" s="1"/>
  <c r="P119" i="1"/>
  <c r="P182" i="1" s="1"/>
  <c r="K120" i="1"/>
  <c r="K183" i="1" s="1"/>
  <c r="I121" i="1"/>
  <c r="I184" i="1" s="1"/>
  <c r="U121" i="1"/>
  <c r="U184" i="1" s="1"/>
  <c r="P122" i="1"/>
  <c r="P185" i="1" s="1"/>
  <c r="J123" i="1"/>
  <c r="J186" i="1" s="1"/>
  <c r="T123" i="1"/>
  <c r="M124" i="1"/>
  <c r="M187" i="1" s="1"/>
  <c r="F125" i="1"/>
  <c r="P125" i="1"/>
  <c r="P188" i="1" s="1"/>
  <c r="I126" i="1"/>
  <c r="I189" i="1" s="1"/>
  <c r="R126" i="1"/>
  <c r="R189" i="1" s="1"/>
  <c r="K127" i="1"/>
  <c r="K190" i="1" s="1"/>
  <c r="T127" i="1"/>
  <c r="M128" i="1"/>
  <c r="M191" i="1" s="1"/>
  <c r="U128" i="1"/>
  <c r="U191" i="1" s="1"/>
  <c r="M129" i="1"/>
  <c r="M192" i="1" s="1"/>
  <c r="U129" i="1"/>
  <c r="U192" i="1" s="1"/>
  <c r="M130" i="1"/>
  <c r="M193" i="1" s="1"/>
  <c r="U130" i="1"/>
  <c r="U193" i="1" s="1"/>
  <c r="M131" i="1"/>
  <c r="M194" i="1" s="1"/>
  <c r="U131" i="1"/>
  <c r="U194" i="1" s="1"/>
  <c r="M132" i="1"/>
  <c r="U132" i="1"/>
  <c r="M133" i="1"/>
  <c r="U133" i="1"/>
  <c r="M134" i="1"/>
  <c r="U134" i="1"/>
  <c r="M135" i="1"/>
  <c r="U135" i="1"/>
  <c r="M136" i="1"/>
  <c r="U136" i="1"/>
  <c r="G114" i="1"/>
  <c r="G177" i="1" s="1"/>
  <c r="J116" i="1"/>
  <c r="J179" i="1" s="1"/>
  <c r="R117" i="1"/>
  <c r="R180" i="1" s="1"/>
  <c r="S118" i="1"/>
  <c r="S181" i="1" s="1"/>
  <c r="Q119" i="1"/>
  <c r="Q182" i="1" s="1"/>
  <c r="M120" i="1"/>
  <c r="M183" i="1" s="1"/>
  <c r="J121" i="1"/>
  <c r="J184" i="1" s="1"/>
  <c r="F122" i="1"/>
  <c r="Q122" i="1"/>
  <c r="Q185" i="1" s="1"/>
  <c r="K123" i="1"/>
  <c r="K186" i="1" s="1"/>
  <c r="U123" i="1"/>
  <c r="U186" i="1" s="1"/>
  <c r="O124" i="1"/>
  <c r="O187" i="1" s="1"/>
  <c r="G125" i="1"/>
  <c r="G188" i="1" s="1"/>
  <c r="Q125" i="1"/>
  <c r="Q188" i="1" s="1"/>
  <c r="J126" i="1"/>
  <c r="J189" i="1" s="1"/>
  <c r="S126" i="1"/>
  <c r="S189" i="1" s="1"/>
  <c r="L127" i="1"/>
  <c r="L190" i="1" s="1"/>
  <c r="U127" i="1"/>
  <c r="U190" i="1" s="1"/>
  <c r="N128" i="1"/>
  <c r="N191" i="1" s="1"/>
  <c r="N129" i="1"/>
  <c r="N192" i="1" s="1"/>
  <c r="N130" i="1"/>
  <c r="N193" i="1" s="1"/>
  <c r="N131" i="1"/>
  <c r="N194" i="1" s="1"/>
  <c r="N132" i="1"/>
  <c r="N133" i="1"/>
  <c r="N134" i="1"/>
  <c r="N135" i="1"/>
  <c r="N136" i="1"/>
  <c r="P114" i="1"/>
  <c r="P177" i="1" s="1"/>
  <c r="P116" i="1"/>
  <c r="P179" i="1" s="1"/>
  <c r="U117" i="1"/>
  <c r="U180" i="1" s="1"/>
  <c r="U118" i="1"/>
  <c r="U181" i="1" s="1"/>
  <c r="R119" i="1"/>
  <c r="R182" i="1" s="1"/>
  <c r="P120" i="1"/>
  <c r="P183" i="1" s="1"/>
  <c r="K121" i="1"/>
  <c r="K184" i="1" s="1"/>
  <c r="G122" i="1"/>
  <c r="G185" i="1" s="1"/>
  <c r="R122" i="1"/>
  <c r="R185" i="1" s="1"/>
  <c r="M123" i="1"/>
  <c r="M186" i="1" s="1"/>
  <c r="F124" i="1"/>
  <c r="P124" i="1"/>
  <c r="P187" i="1" s="1"/>
  <c r="I125" i="1"/>
  <c r="I188" i="1" s="1"/>
  <c r="R125" i="1"/>
  <c r="R188" i="1" s="1"/>
  <c r="K126" i="1"/>
  <c r="K189" i="1" s="1"/>
  <c r="T126" i="1"/>
  <c r="M127" i="1"/>
  <c r="M190" i="1" s="1"/>
  <c r="F128" i="1"/>
  <c r="O128" i="1"/>
  <c r="O191" i="1" s="1"/>
  <c r="F129" i="1"/>
  <c r="O129" i="1"/>
  <c r="O192" i="1" s="1"/>
  <c r="F130" i="1"/>
  <c r="O130" i="1"/>
  <c r="O193" i="1" s="1"/>
  <c r="F131" i="1"/>
  <c r="O131" i="1"/>
  <c r="O194" i="1" s="1"/>
  <c r="F132" i="1"/>
  <c r="O132" i="1"/>
  <c r="F133" i="1"/>
  <c r="O133" i="1"/>
  <c r="F134" i="1"/>
  <c r="O134" i="1"/>
  <c r="F135" i="1"/>
  <c r="O135" i="1"/>
  <c r="F136" i="1"/>
  <c r="O136" i="1"/>
  <c r="R114" i="1"/>
  <c r="R177" i="1" s="1"/>
  <c r="R116" i="1"/>
  <c r="R179" i="1" s="1"/>
  <c r="G118" i="1"/>
  <c r="G181" i="1" s="1"/>
  <c r="G119" i="1"/>
  <c r="G182" i="1" s="1"/>
  <c r="S119" i="1"/>
  <c r="S182" i="1" s="1"/>
  <c r="Q120" i="1"/>
  <c r="Q183" i="1" s="1"/>
  <c r="M121" i="1"/>
  <c r="M184" i="1" s="1"/>
  <c r="I122" i="1"/>
  <c r="I185" i="1" s="1"/>
  <c r="S122" i="1"/>
  <c r="S185" i="1" s="1"/>
  <c r="O123" i="1"/>
  <c r="O186" i="1" s="1"/>
  <c r="G124" i="1"/>
  <c r="G187" i="1" s="1"/>
  <c r="Q124" i="1"/>
  <c r="Q187" i="1" s="1"/>
  <c r="J125" i="1"/>
  <c r="J188" i="1" s="1"/>
  <c r="S125" i="1"/>
  <c r="S188" i="1" s="1"/>
  <c r="L126" i="1"/>
  <c r="L189" i="1" s="1"/>
  <c r="U126" i="1"/>
  <c r="U189" i="1" s="1"/>
  <c r="O127" i="1"/>
  <c r="O190" i="1" s="1"/>
  <c r="G128" i="1"/>
  <c r="G191" i="1" s="1"/>
  <c r="P128" i="1"/>
  <c r="P191" i="1" s="1"/>
  <c r="G129" i="1"/>
  <c r="G192" i="1" s="1"/>
  <c r="P129" i="1"/>
  <c r="P192" i="1" s="1"/>
  <c r="G130" i="1"/>
  <c r="G193" i="1" s="1"/>
  <c r="P130" i="1"/>
  <c r="P193" i="1" s="1"/>
  <c r="G131" i="1"/>
  <c r="G194" i="1" s="1"/>
  <c r="P131" i="1"/>
  <c r="P194" i="1" s="1"/>
  <c r="G132" i="1"/>
  <c r="P132" i="1"/>
  <c r="G133" i="1"/>
  <c r="P133" i="1"/>
  <c r="G134" i="1"/>
  <c r="P134" i="1"/>
  <c r="G135" i="1"/>
  <c r="P135" i="1"/>
  <c r="G136" i="1"/>
  <c r="P136" i="1"/>
  <c r="G115" i="1"/>
  <c r="G178" i="1" s="1"/>
  <c r="U116" i="1"/>
  <c r="U179" i="1" s="1"/>
  <c r="J118" i="1"/>
  <c r="J181" i="1" s="1"/>
  <c r="I119" i="1"/>
  <c r="I182" i="1" s="1"/>
  <c r="U119" i="1"/>
  <c r="U182" i="1" s="1"/>
  <c r="R120" i="1"/>
  <c r="R183" i="1" s="1"/>
  <c r="P121" i="1"/>
  <c r="P184" i="1" s="1"/>
  <c r="J122" i="1"/>
  <c r="J185" i="1" s="1"/>
  <c r="U122" i="1"/>
  <c r="U185" i="1" s="1"/>
  <c r="P123" i="1"/>
  <c r="P186" i="1" s="1"/>
  <c r="I124" i="1"/>
  <c r="I187" i="1" s="1"/>
  <c r="R124" i="1"/>
  <c r="R187" i="1" s="1"/>
  <c r="K125" i="1"/>
  <c r="K188" i="1" s="1"/>
  <c r="T125" i="1"/>
  <c r="M126" i="1"/>
  <c r="M189" i="1" s="1"/>
  <c r="F127" i="1"/>
  <c r="P127" i="1"/>
  <c r="P190" i="1" s="1"/>
  <c r="I128" i="1"/>
  <c r="I191" i="1" s="1"/>
  <c r="Q128" i="1"/>
  <c r="Q191" i="1" s="1"/>
  <c r="I129" i="1"/>
  <c r="I192" i="1" s="1"/>
  <c r="Q129" i="1"/>
  <c r="Q192" i="1" s="1"/>
  <c r="I130" i="1"/>
  <c r="I193" i="1" s="1"/>
  <c r="Q130" i="1"/>
  <c r="Q193" i="1" s="1"/>
  <c r="I131" i="1"/>
  <c r="I194" i="1" s="1"/>
  <c r="J115" i="1"/>
  <c r="J178" i="1" s="1"/>
  <c r="G117" i="1"/>
  <c r="G180" i="1" s="1"/>
  <c r="M118" i="1"/>
  <c r="M181" i="1" s="1"/>
  <c r="J119" i="1"/>
  <c r="J182" i="1" s="1"/>
  <c r="G120" i="1"/>
  <c r="G183" i="1" s="1"/>
  <c r="S120" i="1"/>
  <c r="S183" i="1" s="1"/>
  <c r="Q121" i="1"/>
  <c r="Q184" i="1" s="1"/>
  <c r="K122" i="1"/>
  <c r="K185" i="1" s="1"/>
  <c r="F123" i="1"/>
  <c r="Q123" i="1"/>
  <c r="Q186" i="1" s="1"/>
  <c r="J124" i="1"/>
  <c r="J187" i="1" s="1"/>
  <c r="S124" i="1"/>
  <c r="S187" i="1" s="1"/>
  <c r="L125" i="1"/>
  <c r="L188" i="1" s="1"/>
  <c r="U125" i="1"/>
  <c r="U188" i="1" s="1"/>
  <c r="O126" i="1"/>
  <c r="O189" i="1" s="1"/>
  <c r="G127" i="1"/>
  <c r="G190" i="1" s="1"/>
  <c r="Q127" i="1"/>
  <c r="Q190" i="1" s="1"/>
  <c r="J128" i="1"/>
  <c r="J191" i="1" s="1"/>
  <c r="R128" i="1"/>
  <c r="R191" i="1" s="1"/>
  <c r="J129" i="1"/>
  <c r="J192" i="1" s="1"/>
  <c r="R129" i="1"/>
  <c r="R192" i="1" s="1"/>
  <c r="J130" i="1"/>
  <c r="J193" i="1" s="1"/>
  <c r="R130" i="1"/>
  <c r="R193" i="1" s="1"/>
  <c r="J131" i="1"/>
  <c r="J194" i="1" s="1"/>
  <c r="R131" i="1"/>
  <c r="R194" i="1" s="1"/>
  <c r="J132" i="1"/>
  <c r="R132" i="1"/>
  <c r="J133" i="1"/>
  <c r="R133" i="1"/>
  <c r="J134" i="1"/>
  <c r="R134" i="1"/>
  <c r="J135" i="1"/>
  <c r="R135" i="1"/>
  <c r="J136" i="1"/>
  <c r="R136" i="1"/>
  <c r="P115" i="1"/>
  <c r="P178" i="1" s="1"/>
  <c r="J117" i="1"/>
  <c r="J180" i="1" s="1"/>
  <c r="P118" i="1"/>
  <c r="P181" i="1" s="1"/>
  <c r="K119" i="1"/>
  <c r="K182" i="1" s="1"/>
  <c r="I120" i="1"/>
  <c r="I183" i="1" s="1"/>
  <c r="U120" i="1"/>
  <c r="U183" i="1" s="1"/>
  <c r="R121" i="1"/>
  <c r="R184" i="1" s="1"/>
  <c r="M122" i="1"/>
  <c r="M185" i="1" s="1"/>
  <c r="G123" i="1"/>
  <c r="G186" i="1" s="1"/>
  <c r="R123" i="1"/>
  <c r="R186" i="1" s="1"/>
  <c r="K124" i="1"/>
  <c r="K187" i="1" s="1"/>
  <c r="T124" i="1"/>
  <c r="M125" i="1"/>
  <c r="M188" i="1" s="1"/>
  <c r="F126" i="1"/>
  <c r="P126" i="1"/>
  <c r="P189" i="1" s="1"/>
  <c r="I127" i="1"/>
  <c r="I190" i="1" s="1"/>
  <c r="R127" i="1"/>
  <c r="R190" i="1" s="1"/>
  <c r="K128" i="1"/>
  <c r="K191" i="1" s="1"/>
  <c r="S128" i="1"/>
  <c r="S191" i="1" s="1"/>
  <c r="K129" i="1"/>
  <c r="K192" i="1" s="1"/>
  <c r="S129" i="1"/>
  <c r="S192" i="1" s="1"/>
  <c r="K130" i="1"/>
  <c r="K193" i="1" s="1"/>
  <c r="S130" i="1"/>
  <c r="S193" i="1" s="1"/>
  <c r="K131" i="1"/>
  <c r="K194" i="1" s="1"/>
  <c r="S131" i="1"/>
  <c r="S194" i="1" s="1"/>
  <c r="K132" i="1"/>
  <c r="S132" i="1"/>
  <c r="K133" i="1"/>
  <c r="S133" i="1"/>
  <c r="K134" i="1"/>
  <c r="S134" i="1"/>
  <c r="K135" i="1"/>
  <c r="S135" i="1"/>
  <c r="K136" i="1"/>
  <c r="S136" i="1"/>
  <c r="R115" i="1"/>
  <c r="R178" i="1" s="1"/>
  <c r="M117" i="1"/>
  <c r="M180" i="1" s="1"/>
  <c r="Q118" i="1"/>
  <c r="Q181" i="1" s="1"/>
  <c r="M119" i="1"/>
  <c r="M182" i="1" s="1"/>
  <c r="J120" i="1"/>
  <c r="J183" i="1" s="1"/>
  <c r="G121" i="1"/>
  <c r="G184" i="1" s="1"/>
  <c r="S121" i="1"/>
  <c r="S184" i="1" s="1"/>
  <c r="O122" i="1"/>
  <c r="O185" i="1" s="1"/>
  <c r="I123" i="1"/>
  <c r="I186" i="1" s="1"/>
  <c r="S123" i="1"/>
  <c r="S186" i="1" s="1"/>
  <c r="L124" i="1"/>
  <c r="L187" i="1" s="1"/>
  <c r="U124" i="1"/>
  <c r="U187" i="1" s="1"/>
  <c r="O125" i="1"/>
  <c r="O188" i="1" s="1"/>
  <c r="G126" i="1"/>
  <c r="G189" i="1" s="1"/>
  <c r="Q126" i="1"/>
  <c r="Q189" i="1" s="1"/>
  <c r="J127" i="1"/>
  <c r="J190" i="1" s="1"/>
  <c r="S127" i="1"/>
  <c r="S190" i="1" s="1"/>
  <c r="L128" i="1"/>
  <c r="L191" i="1" s="1"/>
  <c r="T128" i="1"/>
  <c r="L129" i="1"/>
  <c r="L192" i="1" s="1"/>
  <c r="T129" i="1"/>
  <c r="L130" i="1"/>
  <c r="L193" i="1" s="1"/>
  <c r="T130" i="1"/>
  <c r="L131" i="1"/>
  <c r="L194" i="1" s="1"/>
  <c r="T131" i="1"/>
  <c r="L132" i="1"/>
  <c r="T132" i="1"/>
  <c r="L133" i="1"/>
  <c r="T133" i="1"/>
  <c r="L134" i="1"/>
  <c r="T134" i="1"/>
  <c r="L135" i="1"/>
  <c r="T135" i="1"/>
  <c r="L136" i="1"/>
  <c r="T136" i="1"/>
  <c r="Q131" i="1"/>
  <c r="Q194" i="1" s="1"/>
  <c r="Q135" i="1"/>
  <c r="I132" i="1"/>
  <c r="I136" i="1"/>
  <c r="Q132" i="1"/>
  <c r="Q136" i="1"/>
  <c r="I133" i="1"/>
  <c r="Q133" i="1"/>
  <c r="I134" i="1"/>
  <c r="Q134" i="1"/>
  <c r="I135" i="1"/>
  <c r="M75" i="1"/>
  <c r="M140" i="1" s="1"/>
  <c r="U75" i="1"/>
  <c r="U140" i="1" s="1"/>
  <c r="M76" i="1"/>
  <c r="M141" i="1" s="1"/>
  <c r="U76" i="1"/>
  <c r="U141" i="1" s="1"/>
  <c r="M77" i="1"/>
  <c r="M142" i="1" s="1"/>
  <c r="U77" i="1"/>
  <c r="U142" i="1" s="1"/>
  <c r="M78" i="1"/>
  <c r="M143" i="1" s="1"/>
  <c r="U78" i="1"/>
  <c r="U143" i="1" s="1"/>
  <c r="M79" i="1"/>
  <c r="M144" i="1" s="1"/>
  <c r="U79" i="1"/>
  <c r="U144" i="1" s="1"/>
  <c r="M80" i="1"/>
  <c r="M145" i="1" s="1"/>
  <c r="U80" i="1"/>
  <c r="U145" i="1" s="1"/>
  <c r="M81" i="1"/>
  <c r="M146" i="1" s="1"/>
  <c r="U81" i="1"/>
  <c r="U146" i="1" s="1"/>
  <c r="M82" i="1"/>
  <c r="M147" i="1" s="1"/>
  <c r="U82" i="1"/>
  <c r="U147" i="1" s="1"/>
  <c r="M83" i="1"/>
  <c r="M148" i="1" s="1"/>
  <c r="U83" i="1"/>
  <c r="U148" i="1" s="1"/>
  <c r="M84" i="1"/>
  <c r="M149" i="1" s="1"/>
  <c r="U84" i="1"/>
  <c r="U149" i="1" s="1"/>
  <c r="M85" i="1"/>
  <c r="M150" i="1" s="1"/>
  <c r="U85" i="1"/>
  <c r="U150" i="1" s="1"/>
  <c r="M86" i="1"/>
  <c r="M151" i="1" s="1"/>
  <c r="U86" i="1"/>
  <c r="U151" i="1" s="1"/>
  <c r="M87" i="1"/>
  <c r="M152" i="1" s="1"/>
  <c r="U87" i="1"/>
  <c r="U152" i="1" s="1"/>
  <c r="M88" i="1"/>
  <c r="M153" i="1" s="1"/>
  <c r="U88" i="1"/>
  <c r="U153" i="1" s="1"/>
  <c r="M89" i="1"/>
  <c r="M154" i="1" s="1"/>
  <c r="U89" i="1"/>
  <c r="U154" i="1" s="1"/>
  <c r="M90" i="1"/>
  <c r="M155" i="1" s="1"/>
  <c r="U90" i="1"/>
  <c r="U155" i="1" s="1"/>
  <c r="M91" i="1"/>
  <c r="M156" i="1" s="1"/>
  <c r="U91" i="1"/>
  <c r="U156" i="1" s="1"/>
  <c r="M92" i="1"/>
  <c r="M157" i="1" s="1"/>
  <c r="U92" i="1"/>
  <c r="U157" i="1" s="1"/>
  <c r="M93" i="1"/>
  <c r="M158" i="1" s="1"/>
  <c r="U93" i="1"/>
  <c r="U158" i="1" s="1"/>
  <c r="M94" i="1"/>
  <c r="M159" i="1" s="1"/>
  <c r="U94" i="1"/>
  <c r="U159" i="1" s="1"/>
  <c r="M95" i="1"/>
  <c r="M160" i="1" s="1"/>
  <c r="U95" i="1"/>
  <c r="U160" i="1" s="1"/>
  <c r="M96" i="1"/>
  <c r="M161" i="1" s="1"/>
  <c r="U96" i="1"/>
  <c r="U161" i="1" s="1"/>
  <c r="M97" i="1"/>
  <c r="M162" i="1" s="1"/>
  <c r="U97" i="1"/>
  <c r="U162" i="1" s="1"/>
  <c r="M98" i="1"/>
  <c r="M163" i="1" s="1"/>
  <c r="U98" i="1"/>
  <c r="U163" i="1" s="1"/>
  <c r="M99" i="1"/>
  <c r="M164" i="1" s="1"/>
  <c r="U99" i="1"/>
  <c r="U164" i="1" s="1"/>
  <c r="M100" i="1"/>
  <c r="U100" i="1"/>
  <c r="M101" i="1"/>
  <c r="U101" i="1"/>
  <c r="M102" i="1"/>
  <c r="U102" i="1"/>
  <c r="M103" i="1"/>
  <c r="N75" i="1"/>
  <c r="N140" i="1" s="1"/>
  <c r="N76" i="1"/>
  <c r="N141" i="1" s="1"/>
  <c r="N77" i="1"/>
  <c r="N142" i="1" s="1"/>
  <c r="N78" i="1"/>
  <c r="N143" i="1" s="1"/>
  <c r="N79" i="1"/>
  <c r="N144" i="1" s="1"/>
  <c r="N80" i="1"/>
  <c r="N145" i="1" s="1"/>
  <c r="N81" i="1"/>
  <c r="N146" i="1" s="1"/>
  <c r="N82" i="1"/>
  <c r="N147" i="1" s="1"/>
  <c r="N83" i="1"/>
  <c r="N148" i="1" s="1"/>
  <c r="N84" i="1"/>
  <c r="N149" i="1" s="1"/>
  <c r="N85" i="1"/>
  <c r="N150" i="1" s="1"/>
  <c r="N86" i="1"/>
  <c r="N151" i="1" s="1"/>
  <c r="N87" i="1"/>
  <c r="N152" i="1" s="1"/>
  <c r="N88" i="1"/>
  <c r="N153" i="1" s="1"/>
  <c r="N89" i="1"/>
  <c r="N154" i="1" s="1"/>
  <c r="N90" i="1"/>
  <c r="N155" i="1" s="1"/>
  <c r="N91" i="1"/>
  <c r="N156" i="1" s="1"/>
  <c r="N92" i="1"/>
  <c r="N157" i="1" s="1"/>
  <c r="N93" i="1"/>
  <c r="N158" i="1" s="1"/>
  <c r="N94" i="1"/>
  <c r="N159" i="1" s="1"/>
  <c r="N95" i="1"/>
  <c r="N160" i="1" s="1"/>
  <c r="N96" i="1"/>
  <c r="N161" i="1" s="1"/>
  <c r="N97" i="1"/>
  <c r="N162" i="1" s="1"/>
  <c r="N98" i="1"/>
  <c r="N163" i="1" s="1"/>
  <c r="N99" i="1"/>
  <c r="N164" i="1" s="1"/>
  <c r="N100" i="1"/>
  <c r="N101" i="1"/>
  <c r="N102" i="1"/>
  <c r="N103" i="1"/>
  <c r="N104" i="1"/>
  <c r="N74" i="1"/>
  <c r="N139" i="1" s="1"/>
  <c r="F97" i="1"/>
  <c r="F98" i="1"/>
  <c r="F99" i="1"/>
  <c r="F100" i="1"/>
  <c r="O100" i="1"/>
  <c r="O101" i="1"/>
  <c r="F102" i="1"/>
  <c r="O103" i="1"/>
  <c r="F75" i="1"/>
  <c r="O75" i="1"/>
  <c r="O140" i="1" s="1"/>
  <c r="F76" i="1"/>
  <c r="O76" i="1"/>
  <c r="O141" i="1" s="1"/>
  <c r="F77" i="1"/>
  <c r="O77" i="1"/>
  <c r="O142" i="1" s="1"/>
  <c r="F78" i="1"/>
  <c r="O78" i="1"/>
  <c r="O143" i="1" s="1"/>
  <c r="F79" i="1"/>
  <c r="O79" i="1"/>
  <c r="O144" i="1" s="1"/>
  <c r="F80" i="1"/>
  <c r="O80" i="1"/>
  <c r="O145" i="1" s="1"/>
  <c r="F81" i="1"/>
  <c r="O81" i="1"/>
  <c r="O146" i="1" s="1"/>
  <c r="F82" i="1"/>
  <c r="O82" i="1"/>
  <c r="O147" i="1" s="1"/>
  <c r="F83" i="1"/>
  <c r="O83" i="1"/>
  <c r="O148" i="1" s="1"/>
  <c r="F84" i="1"/>
  <c r="O84" i="1"/>
  <c r="O149" i="1" s="1"/>
  <c r="F85" i="1"/>
  <c r="O85" i="1"/>
  <c r="O150" i="1" s="1"/>
  <c r="F86" i="1"/>
  <c r="O86" i="1"/>
  <c r="O151" i="1" s="1"/>
  <c r="F87" i="1"/>
  <c r="O87" i="1"/>
  <c r="O152" i="1" s="1"/>
  <c r="F88" i="1"/>
  <c r="O88" i="1"/>
  <c r="O153" i="1" s="1"/>
  <c r="F89" i="1"/>
  <c r="O89" i="1"/>
  <c r="O154" i="1" s="1"/>
  <c r="F90" i="1"/>
  <c r="O90" i="1"/>
  <c r="O155" i="1" s="1"/>
  <c r="F91" i="1"/>
  <c r="O91" i="1"/>
  <c r="O156" i="1" s="1"/>
  <c r="F92" i="1"/>
  <c r="O92" i="1"/>
  <c r="O157" i="1" s="1"/>
  <c r="F93" i="1"/>
  <c r="O93" i="1"/>
  <c r="O158" i="1" s="1"/>
  <c r="F94" i="1"/>
  <c r="O94" i="1"/>
  <c r="O159" i="1" s="1"/>
  <c r="F95" i="1"/>
  <c r="O95" i="1"/>
  <c r="O160" i="1" s="1"/>
  <c r="F96" i="1"/>
  <c r="O96" i="1"/>
  <c r="O161" i="1" s="1"/>
  <c r="O97" i="1"/>
  <c r="O162" i="1" s="1"/>
  <c r="O98" i="1"/>
  <c r="O163" i="1" s="1"/>
  <c r="O99" i="1"/>
  <c r="O164" i="1" s="1"/>
  <c r="F101" i="1"/>
  <c r="O102" i="1"/>
  <c r="F103" i="1"/>
  <c r="G75" i="1"/>
  <c r="G140" i="1" s="1"/>
  <c r="P75" i="1"/>
  <c r="P140" i="1" s="1"/>
  <c r="G76" i="1"/>
  <c r="G141" i="1" s="1"/>
  <c r="P76" i="1"/>
  <c r="P141" i="1" s="1"/>
  <c r="G77" i="1"/>
  <c r="G142" i="1" s="1"/>
  <c r="P77" i="1"/>
  <c r="P142" i="1" s="1"/>
  <c r="G78" i="1"/>
  <c r="G143" i="1" s="1"/>
  <c r="P78" i="1"/>
  <c r="P143" i="1" s="1"/>
  <c r="G79" i="1"/>
  <c r="G144" i="1" s="1"/>
  <c r="P79" i="1"/>
  <c r="P144" i="1" s="1"/>
  <c r="G80" i="1"/>
  <c r="G145" i="1" s="1"/>
  <c r="P80" i="1"/>
  <c r="P145" i="1" s="1"/>
  <c r="G81" i="1"/>
  <c r="G146" i="1" s="1"/>
  <c r="P81" i="1"/>
  <c r="P146" i="1" s="1"/>
  <c r="G82" i="1"/>
  <c r="G147" i="1" s="1"/>
  <c r="P82" i="1"/>
  <c r="P147" i="1" s="1"/>
  <c r="G83" i="1"/>
  <c r="G148" i="1" s="1"/>
  <c r="P83" i="1"/>
  <c r="P148" i="1" s="1"/>
  <c r="G84" i="1"/>
  <c r="G149" i="1" s="1"/>
  <c r="P84" i="1"/>
  <c r="P149" i="1" s="1"/>
  <c r="G85" i="1"/>
  <c r="G150" i="1" s="1"/>
  <c r="P85" i="1"/>
  <c r="P150" i="1" s="1"/>
  <c r="G86" i="1"/>
  <c r="G151" i="1" s="1"/>
  <c r="P86" i="1"/>
  <c r="P151" i="1" s="1"/>
  <c r="G87" i="1"/>
  <c r="G152" i="1" s="1"/>
  <c r="P87" i="1"/>
  <c r="P152" i="1" s="1"/>
  <c r="G88" i="1"/>
  <c r="G153" i="1" s="1"/>
  <c r="P88" i="1"/>
  <c r="P153" i="1" s="1"/>
  <c r="G89" i="1"/>
  <c r="G154" i="1" s="1"/>
  <c r="P89" i="1"/>
  <c r="P154" i="1" s="1"/>
  <c r="G90" i="1"/>
  <c r="G155" i="1" s="1"/>
  <c r="P90" i="1"/>
  <c r="P155" i="1" s="1"/>
  <c r="G91" i="1"/>
  <c r="G156" i="1" s="1"/>
  <c r="P91" i="1"/>
  <c r="P156" i="1" s="1"/>
  <c r="G92" i="1"/>
  <c r="G157" i="1" s="1"/>
  <c r="P92" i="1"/>
  <c r="P157" i="1" s="1"/>
  <c r="G93" i="1"/>
  <c r="G158" i="1" s="1"/>
  <c r="P93" i="1"/>
  <c r="P158" i="1" s="1"/>
  <c r="G94" i="1"/>
  <c r="G159" i="1" s="1"/>
  <c r="P94" i="1"/>
  <c r="P159" i="1" s="1"/>
  <c r="G95" i="1"/>
  <c r="G160" i="1" s="1"/>
  <c r="P95" i="1"/>
  <c r="P160" i="1" s="1"/>
  <c r="G96" i="1"/>
  <c r="G161" i="1" s="1"/>
  <c r="P96" i="1"/>
  <c r="P161" i="1" s="1"/>
  <c r="G97" i="1"/>
  <c r="G162" i="1" s="1"/>
  <c r="P97" i="1"/>
  <c r="P162" i="1" s="1"/>
  <c r="G98" i="1"/>
  <c r="G163" i="1" s="1"/>
  <c r="P98" i="1"/>
  <c r="P163" i="1" s="1"/>
  <c r="G99" i="1"/>
  <c r="G164" i="1" s="1"/>
  <c r="P99" i="1"/>
  <c r="P164" i="1" s="1"/>
  <c r="G100" i="1"/>
  <c r="P100" i="1"/>
  <c r="G101" i="1"/>
  <c r="P101" i="1"/>
  <c r="G102" i="1"/>
  <c r="P102" i="1"/>
  <c r="G103" i="1"/>
  <c r="P103" i="1"/>
  <c r="J75" i="1"/>
  <c r="J140" i="1" s="1"/>
  <c r="R75" i="1"/>
  <c r="R140" i="1" s="1"/>
  <c r="J76" i="1"/>
  <c r="J141" i="1" s="1"/>
  <c r="R76" i="1"/>
  <c r="R141" i="1" s="1"/>
  <c r="J77" i="1"/>
  <c r="J142" i="1" s="1"/>
  <c r="R77" i="1"/>
  <c r="R142" i="1" s="1"/>
  <c r="J78" i="1"/>
  <c r="J143" i="1" s="1"/>
  <c r="R78" i="1"/>
  <c r="R143" i="1" s="1"/>
  <c r="J79" i="1"/>
  <c r="J144" i="1" s="1"/>
  <c r="R79" i="1"/>
  <c r="R144" i="1" s="1"/>
  <c r="J80" i="1"/>
  <c r="J145" i="1" s="1"/>
  <c r="R80" i="1"/>
  <c r="R145" i="1" s="1"/>
  <c r="J81" i="1"/>
  <c r="J146" i="1" s="1"/>
  <c r="R81" i="1"/>
  <c r="R146" i="1" s="1"/>
  <c r="J82" i="1"/>
  <c r="J147" i="1" s="1"/>
  <c r="R82" i="1"/>
  <c r="R147" i="1" s="1"/>
  <c r="J83" i="1"/>
  <c r="J148" i="1" s="1"/>
  <c r="R83" i="1"/>
  <c r="R148" i="1" s="1"/>
  <c r="J84" i="1"/>
  <c r="J149" i="1" s="1"/>
  <c r="R84" i="1"/>
  <c r="R149" i="1" s="1"/>
  <c r="J85" i="1"/>
  <c r="J150" i="1" s="1"/>
  <c r="R85" i="1"/>
  <c r="R150" i="1" s="1"/>
  <c r="J86" i="1"/>
  <c r="J151" i="1" s="1"/>
  <c r="R86" i="1"/>
  <c r="R151" i="1" s="1"/>
  <c r="J87" i="1"/>
  <c r="J152" i="1" s="1"/>
  <c r="R87" i="1"/>
  <c r="R152" i="1" s="1"/>
  <c r="J88" i="1"/>
  <c r="J153" i="1" s="1"/>
  <c r="R88" i="1"/>
  <c r="R153" i="1" s="1"/>
  <c r="J89" i="1"/>
  <c r="J154" i="1" s="1"/>
  <c r="R89" i="1"/>
  <c r="R154" i="1" s="1"/>
  <c r="J90" i="1"/>
  <c r="J155" i="1" s="1"/>
  <c r="R90" i="1"/>
  <c r="R155" i="1" s="1"/>
  <c r="J91" i="1"/>
  <c r="J156" i="1" s="1"/>
  <c r="R91" i="1"/>
  <c r="R156" i="1" s="1"/>
  <c r="J92" i="1"/>
  <c r="J157" i="1" s="1"/>
  <c r="R92" i="1"/>
  <c r="R157" i="1" s="1"/>
  <c r="J93" i="1"/>
  <c r="J158" i="1" s="1"/>
  <c r="R93" i="1"/>
  <c r="R158" i="1" s="1"/>
  <c r="J94" i="1"/>
  <c r="J159" i="1" s="1"/>
  <c r="R94" i="1"/>
  <c r="R159" i="1" s="1"/>
  <c r="J95" i="1"/>
  <c r="J160" i="1" s="1"/>
  <c r="R95" i="1"/>
  <c r="R160" i="1" s="1"/>
  <c r="J96" i="1"/>
  <c r="J161" i="1" s="1"/>
  <c r="R96" i="1"/>
  <c r="R161" i="1" s="1"/>
  <c r="J97" i="1"/>
  <c r="J162" i="1" s="1"/>
  <c r="R97" i="1"/>
  <c r="R162" i="1" s="1"/>
  <c r="J98" i="1"/>
  <c r="J163" i="1" s="1"/>
  <c r="R98" i="1"/>
  <c r="R163" i="1" s="1"/>
  <c r="J99" i="1"/>
  <c r="J164" i="1" s="1"/>
  <c r="R99" i="1"/>
  <c r="R164" i="1" s="1"/>
  <c r="K75" i="1"/>
  <c r="K140" i="1" s="1"/>
  <c r="S75" i="1"/>
  <c r="S140" i="1" s="1"/>
  <c r="K76" i="1"/>
  <c r="K141" i="1" s="1"/>
  <c r="S76" i="1"/>
  <c r="S141" i="1" s="1"/>
  <c r="K77" i="1"/>
  <c r="K142" i="1" s="1"/>
  <c r="S77" i="1"/>
  <c r="S142" i="1" s="1"/>
  <c r="K78" i="1"/>
  <c r="K143" i="1" s="1"/>
  <c r="S78" i="1"/>
  <c r="S143" i="1" s="1"/>
  <c r="K79" i="1"/>
  <c r="K144" i="1" s="1"/>
  <c r="S79" i="1"/>
  <c r="S144" i="1" s="1"/>
  <c r="K80" i="1"/>
  <c r="K145" i="1" s="1"/>
  <c r="S80" i="1"/>
  <c r="S145" i="1" s="1"/>
  <c r="K81" i="1"/>
  <c r="K146" i="1" s="1"/>
  <c r="S81" i="1"/>
  <c r="S146" i="1" s="1"/>
  <c r="K82" i="1"/>
  <c r="K147" i="1" s="1"/>
  <c r="S82" i="1"/>
  <c r="S147" i="1" s="1"/>
  <c r="K83" i="1"/>
  <c r="K148" i="1" s="1"/>
  <c r="S83" i="1"/>
  <c r="S148" i="1" s="1"/>
  <c r="K84" i="1"/>
  <c r="K149" i="1" s="1"/>
  <c r="S84" i="1"/>
  <c r="S149" i="1" s="1"/>
  <c r="K85" i="1"/>
  <c r="K150" i="1" s="1"/>
  <c r="S85" i="1"/>
  <c r="S150" i="1" s="1"/>
  <c r="K86" i="1"/>
  <c r="K151" i="1" s="1"/>
  <c r="S86" i="1"/>
  <c r="S151" i="1" s="1"/>
  <c r="K87" i="1"/>
  <c r="K152" i="1" s="1"/>
  <c r="S87" i="1"/>
  <c r="S152" i="1" s="1"/>
  <c r="K88" i="1"/>
  <c r="K153" i="1" s="1"/>
  <c r="S88" i="1"/>
  <c r="S153" i="1" s="1"/>
  <c r="K89" i="1"/>
  <c r="K154" i="1" s="1"/>
  <c r="S89" i="1"/>
  <c r="S154" i="1" s="1"/>
  <c r="K90" i="1"/>
  <c r="K155" i="1" s="1"/>
  <c r="S90" i="1"/>
  <c r="S155" i="1" s="1"/>
  <c r="K91" i="1"/>
  <c r="K156" i="1" s="1"/>
  <c r="S91" i="1"/>
  <c r="S156" i="1" s="1"/>
  <c r="K92" i="1"/>
  <c r="K157" i="1" s="1"/>
  <c r="S92" i="1"/>
  <c r="S157" i="1" s="1"/>
  <c r="K93" i="1"/>
  <c r="K158" i="1" s="1"/>
  <c r="S93" i="1"/>
  <c r="S158" i="1" s="1"/>
  <c r="K94" i="1"/>
  <c r="K159" i="1" s="1"/>
  <c r="S94" i="1"/>
  <c r="S159" i="1" s="1"/>
  <c r="K95" i="1"/>
  <c r="K160" i="1" s="1"/>
  <c r="S95" i="1"/>
  <c r="S160" i="1" s="1"/>
  <c r="L75" i="1"/>
  <c r="L140" i="1" s="1"/>
  <c r="T75" i="1"/>
  <c r="L76" i="1"/>
  <c r="L141" i="1" s="1"/>
  <c r="T76" i="1"/>
  <c r="L77" i="1"/>
  <c r="L142" i="1" s="1"/>
  <c r="T77" i="1"/>
  <c r="L78" i="1"/>
  <c r="L143" i="1" s="1"/>
  <c r="T78" i="1"/>
  <c r="L79" i="1"/>
  <c r="L144" i="1" s="1"/>
  <c r="T79" i="1"/>
  <c r="L80" i="1"/>
  <c r="L145" i="1" s="1"/>
  <c r="T80" i="1"/>
  <c r="L81" i="1"/>
  <c r="L146" i="1" s="1"/>
  <c r="T81" i="1"/>
  <c r="L82" i="1"/>
  <c r="L147" i="1" s="1"/>
  <c r="T82" i="1"/>
  <c r="L83" i="1"/>
  <c r="L148" i="1" s="1"/>
  <c r="T83" i="1"/>
  <c r="L84" i="1"/>
  <c r="L149" i="1" s="1"/>
  <c r="T84" i="1"/>
  <c r="L85" i="1"/>
  <c r="L150" i="1" s="1"/>
  <c r="T85" i="1"/>
  <c r="L86" i="1"/>
  <c r="L151" i="1" s="1"/>
  <c r="T86" i="1"/>
  <c r="L87" i="1"/>
  <c r="L152" i="1" s="1"/>
  <c r="T87" i="1"/>
  <c r="L88" i="1"/>
  <c r="L153" i="1" s="1"/>
  <c r="T88" i="1"/>
  <c r="L89" i="1"/>
  <c r="L154" i="1" s="1"/>
  <c r="T89" i="1"/>
  <c r="L90" i="1"/>
  <c r="L155" i="1" s="1"/>
  <c r="T90" i="1"/>
  <c r="L91" i="1"/>
  <c r="L156" i="1" s="1"/>
  <c r="T91" i="1"/>
  <c r="L92" i="1"/>
  <c r="L157" i="1" s="1"/>
  <c r="T92" i="1"/>
  <c r="L93" i="1"/>
  <c r="L158" i="1" s="1"/>
  <c r="T93" i="1"/>
  <c r="Q76" i="1"/>
  <c r="Q141" i="1" s="1"/>
  <c r="I79" i="1"/>
  <c r="I144" i="1" s="1"/>
  <c r="Q84" i="1"/>
  <c r="Q149" i="1" s="1"/>
  <c r="I87" i="1"/>
  <c r="I152" i="1" s="1"/>
  <c r="Q92" i="1"/>
  <c r="Q157" i="1" s="1"/>
  <c r="T94" i="1"/>
  <c r="K96" i="1"/>
  <c r="K161" i="1" s="1"/>
  <c r="L97" i="1"/>
  <c r="L162" i="1" s="1"/>
  <c r="Q98" i="1"/>
  <c r="Q163" i="1" s="1"/>
  <c r="S99" i="1"/>
  <c r="S164" i="1" s="1"/>
  <c r="R100" i="1"/>
  <c r="Q101" i="1"/>
  <c r="L102" i="1"/>
  <c r="K103" i="1"/>
  <c r="F104" i="1"/>
  <c r="P104" i="1"/>
  <c r="G74" i="1"/>
  <c r="G139" i="1" s="1"/>
  <c r="Q74" i="1"/>
  <c r="Q139" i="1" s="1"/>
  <c r="S100" i="1"/>
  <c r="Q79" i="1"/>
  <c r="Q144" i="1" s="1"/>
  <c r="I82" i="1"/>
  <c r="I147" i="1" s="1"/>
  <c r="Q87" i="1"/>
  <c r="Q152" i="1" s="1"/>
  <c r="I90" i="1"/>
  <c r="I155" i="1" s="1"/>
  <c r="L96" i="1"/>
  <c r="L161" i="1" s="1"/>
  <c r="Q97" i="1"/>
  <c r="Q162" i="1" s="1"/>
  <c r="S98" i="1"/>
  <c r="S163" i="1" s="1"/>
  <c r="T99" i="1"/>
  <c r="I77" i="1"/>
  <c r="I142" i="1" s="1"/>
  <c r="Q82" i="1"/>
  <c r="Q147" i="1" s="1"/>
  <c r="I85" i="1"/>
  <c r="I150" i="1" s="1"/>
  <c r="Q90" i="1"/>
  <c r="Q155" i="1" s="1"/>
  <c r="I93" i="1"/>
  <c r="I158" i="1" s="1"/>
  <c r="I95" i="1"/>
  <c r="I160" i="1" s="1"/>
  <c r="Q96" i="1"/>
  <c r="Q161" i="1" s="1"/>
  <c r="S97" i="1"/>
  <c r="S162" i="1" s="1"/>
  <c r="T98" i="1"/>
  <c r="T100" i="1"/>
  <c r="S101" i="1"/>
  <c r="R102" i="1"/>
  <c r="Q103" i="1"/>
  <c r="I104" i="1"/>
  <c r="R104" i="1"/>
  <c r="J74" i="1"/>
  <c r="J139" i="1" s="1"/>
  <c r="S74" i="1"/>
  <c r="S139" i="1" s="1"/>
  <c r="T74" i="1"/>
  <c r="Z74" i="1" s="1"/>
  <c r="T103" i="1"/>
  <c r="M74" i="1"/>
  <c r="M139" i="1" s="1"/>
  <c r="O74" i="1"/>
  <c r="O139" i="1" s="1"/>
  <c r="Q100" i="1"/>
  <c r="J103" i="1"/>
  <c r="L103" i="1"/>
  <c r="Q77" i="1"/>
  <c r="Q142" i="1" s="1"/>
  <c r="I80" i="1"/>
  <c r="I145" i="1" s="1"/>
  <c r="Q85" i="1"/>
  <c r="Q150" i="1" s="1"/>
  <c r="I88" i="1"/>
  <c r="I153" i="1" s="1"/>
  <c r="Q93" i="1"/>
  <c r="Q158" i="1" s="1"/>
  <c r="L95" i="1"/>
  <c r="L160" i="1" s="1"/>
  <c r="S96" i="1"/>
  <c r="S161" i="1" s="1"/>
  <c r="T97" i="1"/>
  <c r="I100" i="1"/>
  <c r="T101" i="1"/>
  <c r="S102" i="1"/>
  <c r="R103" i="1"/>
  <c r="J104" i="1"/>
  <c r="S104" i="1"/>
  <c r="K74" i="1"/>
  <c r="K139" i="1" s="1"/>
  <c r="U104" i="1"/>
  <c r="I103" i="1"/>
  <c r="F74" i="1"/>
  <c r="Q102" i="1"/>
  <c r="G104" i="1"/>
  <c r="I75" i="1"/>
  <c r="I140" i="1" s="1"/>
  <c r="Q80" i="1"/>
  <c r="Q145" i="1" s="1"/>
  <c r="I83" i="1"/>
  <c r="I148" i="1" s="1"/>
  <c r="Q88" i="1"/>
  <c r="Q153" i="1" s="1"/>
  <c r="I91" i="1"/>
  <c r="I156" i="1" s="1"/>
  <c r="Q95" i="1"/>
  <c r="Q160" i="1" s="1"/>
  <c r="T96" i="1"/>
  <c r="I99" i="1"/>
  <c r="I164" i="1" s="1"/>
  <c r="J100" i="1"/>
  <c r="I101" i="1"/>
  <c r="T102" i="1"/>
  <c r="S103" i="1"/>
  <c r="K104" i="1"/>
  <c r="T104" i="1"/>
  <c r="L74" i="1"/>
  <c r="L139" i="1" s="1"/>
  <c r="U74" i="1"/>
  <c r="U139" i="1" s="1"/>
  <c r="L104" i="1"/>
  <c r="P74" i="1"/>
  <c r="P139" i="1" s="1"/>
  <c r="R74" i="1"/>
  <c r="R139" i="1" s="1"/>
  <c r="Q75" i="1"/>
  <c r="Q140" i="1" s="1"/>
  <c r="I78" i="1"/>
  <c r="I143" i="1" s="1"/>
  <c r="Q83" i="1"/>
  <c r="Q148" i="1" s="1"/>
  <c r="I86" i="1"/>
  <c r="I151" i="1" s="1"/>
  <c r="Q91" i="1"/>
  <c r="Q156" i="1" s="1"/>
  <c r="I94" i="1"/>
  <c r="I159" i="1" s="1"/>
  <c r="T95" i="1"/>
  <c r="I98" i="1"/>
  <c r="I163" i="1" s="1"/>
  <c r="K99" i="1"/>
  <c r="K164" i="1" s="1"/>
  <c r="K100" i="1"/>
  <c r="J101" i="1"/>
  <c r="I102" i="1"/>
  <c r="M104" i="1"/>
  <c r="K102" i="1"/>
  <c r="I74" i="1"/>
  <c r="I139" i="1" s="1"/>
  <c r="Q78" i="1"/>
  <c r="Q143" i="1" s="1"/>
  <c r="I81" i="1"/>
  <c r="I146" i="1" s="1"/>
  <c r="Q86" i="1"/>
  <c r="Q151" i="1" s="1"/>
  <c r="I89" i="1"/>
  <c r="I154" i="1" s="1"/>
  <c r="L94" i="1"/>
  <c r="L159" i="1" s="1"/>
  <c r="I97" i="1"/>
  <c r="I162" i="1" s="1"/>
  <c r="K98" i="1"/>
  <c r="K163" i="1" s="1"/>
  <c r="L99" i="1"/>
  <c r="L164" i="1" s="1"/>
  <c r="L100" i="1"/>
  <c r="K101" i="1"/>
  <c r="J102" i="1"/>
  <c r="U103" i="1"/>
  <c r="L101" i="1"/>
  <c r="O104" i="1"/>
  <c r="R101" i="1"/>
  <c r="Q104" i="1"/>
  <c r="I76" i="1"/>
  <c r="I141" i="1" s="1"/>
  <c r="Q81" i="1"/>
  <c r="Q146" i="1" s="1"/>
  <c r="I84" i="1"/>
  <c r="I149" i="1" s="1"/>
  <c r="Q89" i="1"/>
  <c r="Q154" i="1" s="1"/>
  <c r="I92" i="1"/>
  <c r="I157" i="1" s="1"/>
  <c r="Q94" i="1"/>
  <c r="Q159" i="1" s="1"/>
  <c r="I96" i="1"/>
  <c r="I161" i="1" s="1"/>
  <c r="K97" i="1"/>
  <c r="K162" i="1" s="1"/>
  <c r="L98" i="1"/>
  <c r="L163" i="1" s="1"/>
  <c r="Q99" i="1"/>
  <c r="Q164" i="1" s="1"/>
  <c r="T106" i="1"/>
  <c r="U106" i="1"/>
  <c r="U169" i="1" s="1"/>
  <c r="M106" i="1"/>
  <c r="M169" i="1" s="1"/>
  <c r="J106" i="1"/>
  <c r="J169" i="1" s="1"/>
  <c r="N106" i="1"/>
  <c r="N169" i="1" s="1"/>
  <c r="R106" i="1"/>
  <c r="R169" i="1" s="1"/>
  <c r="F106" i="1"/>
  <c r="K106" i="1"/>
  <c r="K169" i="1" s="1"/>
  <c r="O106" i="1"/>
  <c r="O169" i="1" s="1"/>
  <c r="S106" i="1"/>
  <c r="S169" i="1" s="1"/>
  <c r="G106" i="1"/>
  <c r="G169" i="1" s="1"/>
  <c r="L106" i="1"/>
  <c r="L169" i="1" s="1"/>
  <c r="P106" i="1"/>
  <c r="P169" i="1" s="1"/>
  <c r="I106" i="1"/>
  <c r="I169" i="1" s="1"/>
  <c r="Q106" i="1"/>
  <c r="Q169" i="1" s="1"/>
  <c r="D79" i="4"/>
  <c r="K77" i="4"/>
  <c r="D77" i="4" s="1"/>
  <c r="S77" i="4"/>
  <c r="L78" i="4"/>
  <c r="D78" i="4" s="1"/>
  <c r="M79" i="4"/>
  <c r="F80" i="4"/>
  <c r="N80" i="4"/>
  <c r="G81" i="4"/>
  <c r="O81" i="4"/>
  <c r="H82" i="4"/>
  <c r="P82" i="4"/>
  <c r="J84" i="4"/>
  <c r="R84" i="4"/>
  <c r="I85" i="4"/>
  <c r="Q85" i="4"/>
  <c r="H86" i="4"/>
  <c r="P86" i="4"/>
  <c r="G87" i="4"/>
  <c r="O87" i="4"/>
  <c r="F88" i="4"/>
  <c r="D88" i="4" s="1"/>
  <c r="N88" i="4"/>
  <c r="H56" i="4"/>
  <c r="H92" i="4" s="1"/>
  <c r="L56" i="4"/>
  <c r="L92" i="4" s="1"/>
  <c r="P56" i="4"/>
  <c r="P92" i="4" s="1"/>
  <c r="G58" i="4"/>
  <c r="G94" i="4" s="1"/>
  <c r="K58" i="4"/>
  <c r="K94" i="4" s="1"/>
  <c r="O58" i="4"/>
  <c r="O94" i="4" s="1"/>
  <c r="S58" i="4"/>
  <c r="S94" i="4" s="1"/>
  <c r="F60" i="4"/>
  <c r="J60" i="4"/>
  <c r="J96" i="4" s="1"/>
  <c r="N60" i="4"/>
  <c r="N96" i="4" s="1"/>
  <c r="I82" i="4"/>
  <c r="Q82" i="4"/>
  <c r="K84" i="4"/>
  <c r="S84" i="4"/>
  <c r="J85" i="4"/>
  <c r="R85" i="4"/>
  <c r="I86" i="4"/>
  <c r="Q86" i="4"/>
  <c r="H87" i="4"/>
  <c r="P87" i="4"/>
  <c r="G88" i="4"/>
  <c r="O88" i="4"/>
  <c r="F89" i="4"/>
  <c r="N89" i="4"/>
  <c r="F57" i="4"/>
  <c r="J57" i="4"/>
  <c r="J93" i="4" s="1"/>
  <c r="N57" i="4"/>
  <c r="N93" i="4" s="1"/>
  <c r="R57" i="4"/>
  <c r="R93" i="4" s="1"/>
  <c r="I59" i="4"/>
  <c r="I95" i="4" s="1"/>
  <c r="M59" i="4"/>
  <c r="M95" i="4" s="1"/>
  <c r="Q59" i="4"/>
  <c r="Q95" i="4" s="1"/>
  <c r="H61" i="4"/>
  <c r="H97" i="4" s="1"/>
  <c r="L61" i="4"/>
  <c r="L97" i="4" s="1"/>
  <c r="P61" i="4"/>
  <c r="P97" i="4" s="1"/>
  <c r="Q81" i="4"/>
  <c r="J82" i="4"/>
  <c r="R82" i="4"/>
  <c r="I80" i="4"/>
  <c r="Q80" i="4"/>
  <c r="J81" i="4"/>
  <c r="R81" i="4"/>
  <c r="K82" i="4"/>
  <c r="S82" i="4"/>
  <c r="K86" i="4"/>
  <c r="S86" i="4"/>
  <c r="J87" i="4"/>
  <c r="R87" i="4"/>
  <c r="I88" i="4"/>
  <c r="Q88" i="4"/>
  <c r="H89" i="4"/>
  <c r="P89" i="4"/>
  <c r="G57" i="4"/>
  <c r="G93" i="4" s="1"/>
  <c r="K57" i="4"/>
  <c r="K93" i="4" s="1"/>
  <c r="O57" i="4"/>
  <c r="O93" i="4" s="1"/>
  <c r="S57" i="4"/>
  <c r="S93" i="4" s="1"/>
  <c r="F59" i="4"/>
  <c r="J59" i="4"/>
  <c r="J95" i="4" s="1"/>
  <c r="N59" i="4"/>
  <c r="N95" i="4" s="1"/>
  <c r="R59" i="4"/>
  <c r="R95" i="4" s="1"/>
  <c r="I61" i="4"/>
  <c r="I97" i="4" s="1"/>
  <c r="M61" i="4"/>
  <c r="M97" i="4" s="1"/>
  <c r="Q61" i="4"/>
  <c r="Q97" i="4" s="1"/>
  <c r="K81" i="4"/>
  <c r="S81" i="4"/>
  <c r="L82" i="4"/>
  <c r="K87" i="4"/>
  <c r="S87" i="4"/>
  <c r="J88" i="4"/>
  <c r="R88" i="4"/>
  <c r="I89" i="4"/>
  <c r="Q89" i="4"/>
  <c r="F56" i="4"/>
  <c r="J56" i="4"/>
  <c r="J92" i="4" s="1"/>
  <c r="N56" i="4"/>
  <c r="N92" i="4" s="1"/>
  <c r="R56" i="4"/>
  <c r="R92" i="4" s="1"/>
  <c r="I58" i="4"/>
  <c r="I94" i="4" s="1"/>
  <c r="M58" i="4"/>
  <c r="M94" i="4" s="1"/>
  <c r="Q58" i="4"/>
  <c r="Q94" i="4" s="1"/>
  <c r="H60" i="4"/>
  <c r="H96" i="4" s="1"/>
  <c r="L60" i="4"/>
  <c r="L96" i="4" s="1"/>
  <c r="P60" i="4"/>
  <c r="P96" i="4" s="1"/>
  <c r="H63" i="4"/>
  <c r="L63" i="4"/>
  <c r="L99" i="4" s="1"/>
  <c r="P63" i="4"/>
  <c r="P99" i="4" s="1"/>
  <c r="I64" i="4"/>
  <c r="I100" i="4" s="1"/>
  <c r="M64" i="4"/>
  <c r="M100" i="4" s="1"/>
  <c r="Q64" i="4"/>
  <c r="Q100" i="4" s="1"/>
  <c r="F65" i="4"/>
  <c r="J65" i="4"/>
  <c r="J101" i="4" s="1"/>
  <c r="N65" i="4"/>
  <c r="N101" i="4" s="1"/>
  <c r="R65" i="4"/>
  <c r="R101" i="4" s="1"/>
  <c r="G66" i="4"/>
  <c r="K66" i="4"/>
  <c r="K102" i="4" s="1"/>
  <c r="O66" i="4"/>
  <c r="O102" i="4" s="1"/>
  <c r="S66" i="4"/>
  <c r="S102" i="4" s="1"/>
  <c r="H67" i="4"/>
  <c r="L67" i="4"/>
  <c r="L103" i="4" s="1"/>
  <c r="P67" i="4"/>
  <c r="P103" i="4" s="1"/>
  <c r="I68" i="4"/>
  <c r="I104" i="4" s="1"/>
  <c r="M68" i="4"/>
  <c r="M104" i="4" s="1"/>
  <c r="Q68" i="4"/>
  <c r="Q104" i="4" s="1"/>
  <c r="L81" i="4"/>
  <c r="K88" i="4"/>
  <c r="S88" i="4"/>
  <c r="J89" i="4"/>
  <c r="R89" i="4"/>
  <c r="H57" i="4"/>
  <c r="H93" i="4" s="1"/>
  <c r="L57" i="4"/>
  <c r="L93" i="4" s="1"/>
  <c r="P57" i="4"/>
  <c r="P93" i="4" s="1"/>
  <c r="G59" i="4"/>
  <c r="G95" i="4" s="1"/>
  <c r="K59" i="4"/>
  <c r="K95" i="4" s="1"/>
  <c r="O59" i="4"/>
  <c r="O95" i="4" s="1"/>
  <c r="S59" i="4"/>
  <c r="S95" i="4" s="1"/>
  <c r="F61" i="4"/>
  <c r="J61" i="4"/>
  <c r="J97" i="4" s="1"/>
  <c r="N61" i="4"/>
  <c r="N97" i="4" s="1"/>
  <c r="R61" i="4"/>
  <c r="R97" i="4" s="1"/>
  <c r="K89" i="4"/>
  <c r="S89" i="4"/>
  <c r="G56" i="4"/>
  <c r="G92" i="4" s="1"/>
  <c r="K56" i="4"/>
  <c r="K92" i="4" s="1"/>
  <c r="O56" i="4"/>
  <c r="O92" i="4" s="1"/>
  <c r="S56" i="4"/>
  <c r="S92" i="4" s="1"/>
  <c r="F58" i="4"/>
  <c r="J58" i="4"/>
  <c r="J94" i="4" s="1"/>
  <c r="N58" i="4"/>
  <c r="N94" i="4" s="1"/>
  <c r="R58" i="4"/>
  <c r="R94" i="4" s="1"/>
  <c r="I60" i="4"/>
  <c r="I96" i="4" s="1"/>
  <c r="M60" i="4"/>
  <c r="M96" i="4" s="1"/>
  <c r="Q60" i="4"/>
  <c r="Q96" i="4" s="1"/>
  <c r="I63" i="4"/>
  <c r="I99" i="4" s="1"/>
  <c r="M63" i="4"/>
  <c r="M99" i="4" s="1"/>
  <c r="Q63" i="4"/>
  <c r="Q99" i="4" s="1"/>
  <c r="F64" i="4"/>
  <c r="J64" i="4"/>
  <c r="J100" i="4" s="1"/>
  <c r="N64" i="4"/>
  <c r="N100" i="4" s="1"/>
  <c r="R64" i="4"/>
  <c r="R100" i="4" s="1"/>
  <c r="G65" i="4"/>
  <c r="G101" i="4" s="1"/>
  <c r="K65" i="4"/>
  <c r="K101" i="4" s="1"/>
  <c r="O65" i="4"/>
  <c r="O101" i="4" s="1"/>
  <c r="S65" i="4"/>
  <c r="S101" i="4" s="1"/>
  <c r="H66" i="4"/>
  <c r="H102" i="4" s="1"/>
  <c r="L66" i="4"/>
  <c r="L102" i="4" s="1"/>
  <c r="P66" i="4"/>
  <c r="P102" i="4" s="1"/>
  <c r="I67" i="4"/>
  <c r="I103" i="4" s="1"/>
  <c r="M67" i="4"/>
  <c r="M103" i="4" s="1"/>
  <c r="Q67" i="4"/>
  <c r="Q103" i="4" s="1"/>
  <c r="F68" i="4"/>
  <c r="J68" i="4"/>
  <c r="J104" i="4" s="1"/>
  <c r="N68" i="4"/>
  <c r="N104" i="4" s="1"/>
  <c r="M80" i="4"/>
  <c r="F81" i="4"/>
  <c r="N81" i="4"/>
  <c r="G82" i="4"/>
  <c r="D82" i="4" s="1"/>
  <c r="I84" i="4"/>
  <c r="D84" i="4" s="1"/>
  <c r="Q84" i="4"/>
  <c r="H85" i="4"/>
  <c r="D85" i="4" s="1"/>
  <c r="P85" i="4"/>
  <c r="G86" i="4"/>
  <c r="D86" i="4" s="1"/>
  <c r="O86" i="4"/>
  <c r="F87" i="4"/>
  <c r="N87" i="4"/>
  <c r="M88" i="4"/>
  <c r="I57" i="4"/>
  <c r="I93" i="4" s="1"/>
  <c r="M57" i="4"/>
  <c r="M93" i="4" s="1"/>
  <c r="Q57" i="4"/>
  <c r="Q93" i="4" s="1"/>
  <c r="H59" i="4"/>
  <c r="H95" i="4" s="1"/>
  <c r="L59" i="4"/>
  <c r="L95" i="4" s="1"/>
  <c r="P59" i="4"/>
  <c r="P95" i="4" s="1"/>
  <c r="G61" i="4"/>
  <c r="G97" i="4" s="1"/>
  <c r="K61" i="4"/>
  <c r="K97" i="4" s="1"/>
  <c r="O61" i="4"/>
  <c r="O97" i="4" s="1"/>
  <c r="D119" i="1" l="1"/>
  <c r="D115" i="1"/>
  <c r="D111" i="1"/>
  <c r="F170" i="1"/>
  <c r="W170" i="1" s="1"/>
  <c r="D107" i="1"/>
  <c r="F169" i="1"/>
  <c r="W169" i="1" s="1"/>
  <c r="D106" i="1"/>
  <c r="D132" i="1"/>
  <c r="D135" i="1"/>
  <c r="D131" i="1"/>
  <c r="D128" i="1"/>
  <c r="D126" i="1"/>
  <c r="D123" i="1"/>
  <c r="D118" i="1"/>
  <c r="D114" i="1"/>
  <c r="D110" i="1"/>
  <c r="D136" i="1"/>
  <c r="D127" i="1"/>
  <c r="D134" i="1"/>
  <c r="D130" i="1"/>
  <c r="D125" i="1"/>
  <c r="D133" i="1"/>
  <c r="D129" i="1"/>
  <c r="D122" i="1"/>
  <c r="D121" i="1"/>
  <c r="D113" i="1"/>
  <c r="D124" i="1"/>
  <c r="D120" i="1"/>
  <c r="D116" i="1"/>
  <c r="D112" i="1"/>
  <c r="F171" i="1"/>
  <c r="D108" i="1"/>
  <c r="D94" i="1"/>
  <c r="D102" i="1"/>
  <c r="D86" i="1"/>
  <c r="D90" i="1"/>
  <c r="D78" i="1"/>
  <c r="D104" i="1"/>
  <c r="D93" i="1"/>
  <c r="D89" i="1"/>
  <c r="D85" i="1"/>
  <c r="D81" i="1"/>
  <c r="D77" i="1"/>
  <c r="D82" i="1"/>
  <c r="D100" i="1"/>
  <c r="D96" i="1"/>
  <c r="D92" i="1"/>
  <c r="D88" i="1"/>
  <c r="D84" i="1"/>
  <c r="D80" i="1"/>
  <c r="D76" i="1"/>
  <c r="D99" i="1"/>
  <c r="D103" i="1"/>
  <c r="D98" i="1"/>
  <c r="F139" i="1"/>
  <c r="W139" i="1" s="1"/>
  <c r="D74" i="1"/>
  <c r="D95" i="1"/>
  <c r="D91" i="1"/>
  <c r="D87" i="1"/>
  <c r="D83" i="1"/>
  <c r="D79" i="1"/>
  <c r="D75" i="1"/>
  <c r="D97" i="1"/>
  <c r="D101" i="1"/>
  <c r="T193" i="1"/>
  <c r="AB98" i="1"/>
  <c r="T189" i="1"/>
  <c r="AB94" i="1"/>
  <c r="T191" i="1"/>
  <c r="AB96" i="1"/>
  <c r="T185" i="1"/>
  <c r="AB90" i="1"/>
  <c r="T181" i="1"/>
  <c r="AB86" i="1"/>
  <c r="T177" i="1"/>
  <c r="AB82" i="1"/>
  <c r="T173" i="1"/>
  <c r="AB78" i="1"/>
  <c r="T194" i="1"/>
  <c r="AB99" i="1"/>
  <c r="T187" i="1"/>
  <c r="AB92" i="1"/>
  <c r="T184" i="1"/>
  <c r="AB89" i="1"/>
  <c r="T180" i="1"/>
  <c r="AB85" i="1"/>
  <c r="T176" i="1"/>
  <c r="AB81" i="1"/>
  <c r="T172" i="1"/>
  <c r="AB77" i="1"/>
  <c r="T169" i="1"/>
  <c r="AB74" i="1"/>
  <c r="T188" i="1"/>
  <c r="AB93" i="1"/>
  <c r="T186" i="1"/>
  <c r="AB91" i="1"/>
  <c r="T190" i="1"/>
  <c r="AB95" i="1"/>
  <c r="W171" i="1"/>
  <c r="T183" i="1"/>
  <c r="AB88" i="1"/>
  <c r="T179" i="1"/>
  <c r="AB84" i="1"/>
  <c r="T175" i="1"/>
  <c r="AB80" i="1"/>
  <c r="T171" i="1"/>
  <c r="AB76" i="1"/>
  <c r="T192" i="1"/>
  <c r="AB97" i="1"/>
  <c r="T182" i="1"/>
  <c r="AB87" i="1"/>
  <c r="T178" i="1"/>
  <c r="AB83" i="1"/>
  <c r="T174" i="1"/>
  <c r="AB79" i="1"/>
  <c r="T170" i="1"/>
  <c r="AB75" i="1"/>
  <c r="T154" i="1"/>
  <c r="Z89" i="1"/>
  <c r="Y89" i="1"/>
  <c r="T142" i="1"/>
  <c r="Y142" i="1" s="1"/>
  <c r="Z77" i="1"/>
  <c r="Y77" i="1"/>
  <c r="T161" i="1"/>
  <c r="Y96" i="1"/>
  <c r="Z96" i="1"/>
  <c r="T159" i="1"/>
  <c r="Y159" i="1" s="1"/>
  <c r="Z94" i="1"/>
  <c r="Y94" i="1"/>
  <c r="T157" i="1"/>
  <c r="Y157" i="1" s="1"/>
  <c r="Y92" i="1"/>
  <c r="Z92" i="1"/>
  <c r="T153" i="1"/>
  <c r="Y153" i="1" s="1"/>
  <c r="Y88" i="1"/>
  <c r="Z88" i="1"/>
  <c r="T149" i="1"/>
  <c r="Y149" i="1" s="1"/>
  <c r="Z84" i="1"/>
  <c r="Y84" i="1"/>
  <c r="T145" i="1"/>
  <c r="Y145" i="1" s="1"/>
  <c r="Y80" i="1"/>
  <c r="Z80" i="1"/>
  <c r="T141" i="1"/>
  <c r="Y141" i="1" s="1"/>
  <c r="Y76" i="1"/>
  <c r="Z76" i="1"/>
  <c r="T158" i="1"/>
  <c r="Y158" i="1" s="1"/>
  <c r="Z93" i="1"/>
  <c r="Y93" i="1"/>
  <c r="T163" i="1"/>
  <c r="Y163" i="1" s="1"/>
  <c r="Z98" i="1"/>
  <c r="Y98" i="1"/>
  <c r="T156" i="1"/>
  <c r="Y156" i="1" s="1"/>
  <c r="Z91" i="1"/>
  <c r="Y91" i="1"/>
  <c r="T152" i="1"/>
  <c r="Y152" i="1" s="1"/>
  <c r="Y87" i="1"/>
  <c r="Z87" i="1"/>
  <c r="T148" i="1"/>
  <c r="Y148" i="1" s="1"/>
  <c r="Z83" i="1"/>
  <c r="Y83" i="1"/>
  <c r="T144" i="1"/>
  <c r="Y144" i="1" s="1"/>
  <c r="Z79" i="1"/>
  <c r="Y79" i="1"/>
  <c r="T140" i="1"/>
  <c r="Y140" i="1" s="1"/>
  <c r="Z75" i="1"/>
  <c r="Y75" i="1"/>
  <c r="T164" i="1"/>
  <c r="Y164" i="1" s="1"/>
  <c r="Z99" i="1"/>
  <c r="Y99" i="1"/>
  <c r="T146" i="1"/>
  <c r="Y146" i="1" s="1"/>
  <c r="Y81" i="1"/>
  <c r="Z81" i="1"/>
  <c r="T139" i="1"/>
  <c r="Y139" i="1" s="1"/>
  <c r="Y74" i="1"/>
  <c r="T162" i="1"/>
  <c r="Y162" i="1" s="1"/>
  <c r="Y97" i="1"/>
  <c r="Z97" i="1"/>
  <c r="T155" i="1"/>
  <c r="Y155" i="1" s="1"/>
  <c r="Z90" i="1"/>
  <c r="Y90" i="1"/>
  <c r="T151" i="1"/>
  <c r="Y151" i="1" s="1"/>
  <c r="Z86" i="1"/>
  <c r="Y86" i="1"/>
  <c r="T147" i="1"/>
  <c r="Y147" i="1" s="1"/>
  <c r="Z82" i="1"/>
  <c r="Y82" i="1"/>
  <c r="T143" i="1"/>
  <c r="Y143" i="1" s="1"/>
  <c r="Z78" i="1"/>
  <c r="Y78" i="1"/>
  <c r="T150" i="1"/>
  <c r="Y150" i="1" s="1"/>
  <c r="Z85" i="1"/>
  <c r="Y85" i="1"/>
  <c r="T160" i="1"/>
  <c r="Y95" i="1"/>
  <c r="Z95" i="1"/>
  <c r="F194" i="1"/>
  <c r="W194" i="1" s="1"/>
  <c r="F158" i="1"/>
  <c r="W158" i="1" s="1"/>
  <c r="F154" i="1"/>
  <c r="W154" i="1" s="1"/>
  <c r="F150" i="1"/>
  <c r="W150" i="1" s="1"/>
  <c r="F146" i="1"/>
  <c r="W146" i="1" s="1"/>
  <c r="F142" i="1"/>
  <c r="W142" i="1" s="1"/>
  <c r="F189" i="1"/>
  <c r="W189" i="1" s="1"/>
  <c r="F186" i="1"/>
  <c r="W186" i="1" s="1"/>
  <c r="F181" i="1"/>
  <c r="W181" i="1" s="1"/>
  <c r="F177" i="1"/>
  <c r="W177" i="1" s="1"/>
  <c r="F173" i="1"/>
  <c r="W173" i="1" s="1"/>
  <c r="F190" i="1"/>
  <c r="W190" i="1" s="1"/>
  <c r="F193" i="1"/>
  <c r="W193" i="1" s="1"/>
  <c r="F188" i="1"/>
  <c r="W188" i="1" s="1"/>
  <c r="F161" i="1"/>
  <c r="W161" i="1" s="1"/>
  <c r="F157" i="1"/>
  <c r="W157" i="1" s="1"/>
  <c r="F153" i="1"/>
  <c r="W153" i="1" s="1"/>
  <c r="F149" i="1"/>
  <c r="W149" i="1" s="1"/>
  <c r="F145" i="1"/>
  <c r="W145" i="1" s="1"/>
  <c r="F141" i="1"/>
  <c r="W141" i="1" s="1"/>
  <c r="F164" i="1"/>
  <c r="W164" i="1" s="1"/>
  <c r="F185" i="1"/>
  <c r="W185" i="1" s="1"/>
  <c r="F184" i="1"/>
  <c r="W184" i="1" s="1"/>
  <c r="F180" i="1"/>
  <c r="W180" i="1" s="1"/>
  <c r="F176" i="1"/>
  <c r="W176" i="1" s="1"/>
  <c r="F172" i="1"/>
  <c r="W172" i="1" s="1"/>
  <c r="F163" i="1"/>
  <c r="W163" i="1" s="1"/>
  <c r="F192" i="1"/>
  <c r="W192" i="1" s="1"/>
  <c r="F160" i="1"/>
  <c r="W160" i="1" s="1"/>
  <c r="F156" i="1"/>
  <c r="W156" i="1" s="1"/>
  <c r="F152" i="1"/>
  <c r="W152" i="1" s="1"/>
  <c r="F148" i="1"/>
  <c r="W148" i="1" s="1"/>
  <c r="F144" i="1"/>
  <c r="W144" i="1" s="1"/>
  <c r="F140" i="1"/>
  <c r="W140" i="1" s="1"/>
  <c r="F162" i="1"/>
  <c r="W162" i="1" s="1"/>
  <c r="F187" i="1"/>
  <c r="W187" i="1" s="1"/>
  <c r="F183" i="1"/>
  <c r="W183" i="1" s="1"/>
  <c r="F179" i="1"/>
  <c r="W179" i="1" s="1"/>
  <c r="F175" i="1"/>
  <c r="W175" i="1" s="1"/>
  <c r="F191" i="1"/>
  <c r="W191" i="1" s="1"/>
  <c r="F159" i="1"/>
  <c r="W159" i="1" s="1"/>
  <c r="F155" i="1"/>
  <c r="W155" i="1" s="1"/>
  <c r="F151" i="1"/>
  <c r="W151" i="1" s="1"/>
  <c r="F147" i="1"/>
  <c r="W147" i="1" s="1"/>
  <c r="F143" i="1"/>
  <c r="W143" i="1" s="1"/>
  <c r="F182" i="1"/>
  <c r="W182" i="1" s="1"/>
  <c r="F178" i="1"/>
  <c r="W178" i="1" s="1"/>
  <c r="F174" i="1"/>
  <c r="W174" i="1" s="1"/>
  <c r="E139" i="1"/>
  <c r="E106" i="1"/>
  <c r="E169" i="1" s="1"/>
  <c r="F104" i="4"/>
  <c r="D68" i="4"/>
  <c r="F94" i="4"/>
  <c r="D58" i="4"/>
  <c r="G102" i="4"/>
  <c r="D66" i="4"/>
  <c r="F100" i="4"/>
  <c r="D64" i="4"/>
  <c r="F97" i="4"/>
  <c r="Q106" i="4" s="1"/>
  <c r="D61" i="4"/>
  <c r="D63" i="4"/>
  <c r="H99" i="4"/>
  <c r="D87" i="4"/>
  <c r="Q107" i="4"/>
  <c r="D81" i="4"/>
  <c r="H103" i="4"/>
  <c r="D67" i="4"/>
  <c r="F101" i="4"/>
  <c r="D65" i="4"/>
  <c r="F92" i="4"/>
  <c r="D56" i="4"/>
  <c r="D59" i="4"/>
  <c r="F95" i="4"/>
  <c r="F93" i="4"/>
  <c r="D57" i="4"/>
  <c r="D80" i="4"/>
  <c r="D89" i="4"/>
  <c r="F96" i="4"/>
  <c r="D60" i="4"/>
  <c r="Z160" i="1" l="1"/>
  <c r="Y160" i="1"/>
  <c r="Z154" i="1"/>
  <c r="Y154" i="1"/>
  <c r="Z161" i="1"/>
  <c r="Y161" i="1"/>
  <c r="Z159" i="1"/>
  <c r="Z163" i="1"/>
  <c r="Z157" i="1"/>
  <c r="Z150" i="1"/>
  <c r="Z153" i="1"/>
  <c r="Z162" i="1"/>
  <c r="Z146" i="1"/>
  <c r="Z164" i="1"/>
  <c r="Z155" i="1"/>
  <c r="Z152" i="1"/>
  <c r="Z156" i="1"/>
  <c r="Z158" i="1"/>
  <c r="Z147" i="1"/>
  <c r="Z149" i="1"/>
  <c r="Z151" i="1"/>
  <c r="Z148" i="1"/>
  <c r="Z145" i="1"/>
</calcChain>
</file>

<file path=xl/sharedStrings.xml><?xml version="1.0" encoding="utf-8"?>
<sst xmlns="http://schemas.openxmlformats.org/spreadsheetml/2006/main" count="813" uniqueCount="116">
  <si>
    <t>load_zone</t>
  </si>
  <si>
    <t>period</t>
  </si>
  <si>
    <t>DistPV</t>
  </si>
  <si>
    <t>Kawailoa_69_MW_WT</t>
  </si>
  <si>
    <t>Chevron_LSFO_3.2_MW_GT_cogen</t>
  </si>
  <si>
    <t>IC_Schofield</t>
  </si>
  <si>
    <t>CIP_Biodiesel_113_MW_GT</t>
  </si>
  <si>
    <t>HPower_MLG_60_MW_ST</t>
  </si>
  <si>
    <t>Kalaeloa_5_MW_PV</t>
  </si>
  <si>
    <t>Kahe_LSFO_128.7_MW_ST</t>
  </si>
  <si>
    <t>Chevron_LSFO_3_MW_GT_cogen</t>
  </si>
  <si>
    <t>Waiau_LSFO_47.2_MW_ST</t>
  </si>
  <si>
    <t>IC_Barge</t>
  </si>
  <si>
    <t>Waiau_LSFO_47.7_MW_ST</t>
  </si>
  <si>
    <t>AES_Coal_180_MW_ST</t>
  </si>
  <si>
    <t>Waiau_LSFO_51.8_MW_ST</t>
  </si>
  <si>
    <t>IC_MCBH</t>
  </si>
  <si>
    <t>Waiau_LSFO_77.8_MW_ST</t>
  </si>
  <si>
    <t>Solar_210_MW_PV</t>
  </si>
  <si>
    <t>Kahuku_30_MW_WT</t>
  </si>
  <si>
    <t>Waiau_LSFO_51.9_MW_ST</t>
  </si>
  <si>
    <t>Kahe_LSFO_128.1_MW_ST</t>
  </si>
  <si>
    <t>Tesoro_LSFO_20_MW_GT_cogen</t>
  </si>
  <si>
    <t>Kahe_LSFO_87.2_MW_ST</t>
  </si>
  <si>
    <t>Waiau_High-Sulfur-Diesel_51.2_MW_GT</t>
  </si>
  <si>
    <t>OnshoreWind</t>
  </si>
  <si>
    <t>Kalaeloa_107_MW_CC_cogen</t>
  </si>
  <si>
    <t>CentralTrackingPV</t>
  </si>
  <si>
    <t>hydro</t>
  </si>
  <si>
    <t>batteries</t>
  </si>
  <si>
    <t>Oahu</t>
  </si>
  <si>
    <t>fuel cells</t>
  </si>
  <si>
    <t>IC Projects</t>
  </si>
  <si>
    <t>HPOWER</t>
  </si>
  <si>
    <t>Utility-Scale PV</t>
  </si>
  <si>
    <t>AES</t>
  </si>
  <si>
    <t>Onshore Wind</t>
  </si>
  <si>
    <t>Kalaeloa</t>
  </si>
  <si>
    <t>Fuel Cells</t>
  </si>
  <si>
    <t>Batteries</t>
  </si>
  <si>
    <t>Offshore Wind</t>
  </si>
  <si>
    <t>Tag</t>
  </si>
  <si>
    <t>err</t>
  </si>
  <si>
    <t>High-LNG</t>
  </si>
  <si>
    <t>High-LSFO</t>
  </si>
  <si>
    <t>High-Renewable</t>
  </si>
  <si>
    <t>OffshoreWind</t>
  </si>
  <si>
    <t>CC_383</t>
  </si>
  <si>
    <t>Technology</t>
  </si>
  <si>
    <t>Label</t>
  </si>
  <si>
    <t>Combined Cycle</t>
  </si>
  <si>
    <t>Pumped Hydro</t>
  </si>
  <si>
    <t>Kahe/Waiau/CIP</t>
  </si>
  <si>
    <t>Cogen</t>
  </si>
  <si>
    <t>PSIP Theme 2 Preferred</t>
  </si>
  <si>
    <t>2021-28</t>
  </si>
  <si>
    <t>2029-36</t>
  </si>
  <si>
    <t>2037-44</t>
  </si>
  <si>
    <t>2045-52</t>
  </si>
  <si>
    <t>Opt No LNG</t>
  </si>
  <si>
    <t>Kahe_LSFO_77.9_MW_ST</t>
  </si>
  <si>
    <t>Kahe_LSFO_82.1_MW_ST</t>
  </si>
  <si>
    <t>Kahe_LSFO_78.1_MW_ST</t>
  </si>
  <si>
    <t xml:space="preserve"> </t>
  </si>
  <si>
    <t>Airport_DSG</t>
  </si>
  <si>
    <t>CIP_CT</t>
  </si>
  <si>
    <t>H-Power</t>
  </si>
  <si>
    <t>Honolulu_8</t>
  </si>
  <si>
    <t>Honolulu_9</t>
  </si>
  <si>
    <t>Kahe_1</t>
  </si>
  <si>
    <t>Kahe_2</t>
  </si>
  <si>
    <t>Kahe_3</t>
  </si>
  <si>
    <t>Kahe_4</t>
  </si>
  <si>
    <t>Kahe_5</t>
  </si>
  <si>
    <t>Kahe_6</t>
  </si>
  <si>
    <t>Kalaeloa_CC1</t>
  </si>
  <si>
    <t>Kalaeloa_CC2</t>
  </si>
  <si>
    <t>Kalaeloa_CC3</t>
  </si>
  <si>
    <t>Waiau_10</t>
  </si>
  <si>
    <t>Waiau_6</t>
  </si>
  <si>
    <t>Waiau_7</t>
  </si>
  <si>
    <t>Waiau_8</t>
  </si>
  <si>
    <t>Waiau_9</t>
  </si>
  <si>
    <t>PSIP Dec 2016</t>
  </si>
  <si>
    <t>SWITCH</t>
  </si>
  <si>
    <t>ignored -&gt;</t>
  </si>
  <si>
    <t>XXX</t>
  </si>
  <si>
    <t>YYY</t>
  </si>
  <si>
    <t>PSIP biodiesel</t>
  </si>
  <si>
    <t>Switch biodiesel</t>
  </si>
  <si>
    <t>Battery_Bulk</t>
  </si>
  <si>
    <t>Battery_Bulk_MWh</t>
  </si>
  <si>
    <t>DistBattery</t>
  </si>
  <si>
    <t>DistBattery_MWh</t>
  </si>
  <si>
    <t>FlatDistPV</t>
  </si>
  <si>
    <t>Hawaii_Cogen</t>
  </si>
  <si>
    <t>SlopedDistPV</t>
  </si>
  <si>
    <t>Tesoro_Hawaii</t>
  </si>
  <si>
    <t>Waiau_3</t>
  </si>
  <si>
    <t>Waiau_4</t>
  </si>
  <si>
    <t>Waiau_5</t>
  </si>
  <si>
    <t>Batteries (MWh)</t>
  </si>
  <si>
    <t>CC_152</t>
  </si>
  <si>
    <t>Distributed PV</t>
  </si>
  <si>
    <t>combustion</t>
  </si>
  <si>
    <t>solar frac</t>
  </si>
  <si>
    <t>solar diff</t>
  </si>
  <si>
    <t>solar additions</t>
  </si>
  <si>
    <t>here</t>
  </si>
  <si>
    <t>there</t>
  </si>
  <si>
    <t>switch</t>
  </si>
  <si>
    <t>Refinery Cogen</t>
  </si>
  <si>
    <t>Util.-Scale Batts.</t>
  </si>
  <si>
    <t>Distributed Batts.</t>
  </si>
  <si>
    <t>Scenario 2.1</t>
  </si>
  <si>
    <t>HECO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</si>
</sst>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12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3" xfId="0" applyNumberFormat="1" applyFont="1" applyBorder="1"/>
    <xf numFmtId="0" fontId="5" fillId="0" borderId="13" xfId="0" applyFont="1" applyBorder="1"/>
    <xf numFmtId="3" fontId="5" fillId="0" borderId="4" xfId="0" applyNumberFormat="1" applyFont="1" applyBorder="1"/>
    <xf numFmtId="3" fontId="5" fillId="0" borderId="0" xfId="0" applyNumberFormat="1" applyFont="1" applyBorder="1"/>
    <xf numFmtId="3" fontId="5" fillId="0" borderId="5" xfId="0" applyNumberFormat="1" applyFont="1" applyBorder="1"/>
    <xf numFmtId="0" fontId="5" fillId="0" borderId="14" xfId="0" applyFont="1" applyBorder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164" fontId="1" fillId="0" borderId="0" xfId="0" applyNumberFormat="1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  <colors>
    <mruColors>
      <color rgb="FFCB3600"/>
      <color rgb="FF740000"/>
      <color rgb="FF505050"/>
      <color rgb="FF8C36FF"/>
      <color rgb="FF808080"/>
      <color rgb="FF3F3F3F"/>
      <color rgb="FF26FDFF"/>
      <color rgb="FF17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62978446912"/>
          <c:y val="4.97128788980533E-2"/>
          <c:w val="0.71004556840818356"/>
          <c:h val="0.81822055554401296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capacity!$N$73</c:f>
              <c:strCache>
                <c:ptCount val="1"/>
                <c:pt idx="0">
                  <c:v>HPOWER</c:v>
                </c:pt>
              </c:strCache>
            </c:strRef>
          </c:tx>
          <c:spPr>
            <a:solidFill>
              <a:srgbClr val="996633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capacity!$N$139:$N$194</c:f>
              <c:numCache>
                <c:formatCode>General</c:formatCode>
                <c:ptCount val="5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6-4E44-AFAF-280214A54099}"/>
            </c:ext>
          </c:extLst>
        </c:ser>
        <c:ser>
          <c:idx val="5"/>
          <c:order val="1"/>
          <c:tx>
            <c:strRef>
              <c:f>capacity!$P$73</c:f>
              <c:strCache>
                <c:ptCount val="1"/>
                <c:pt idx="0">
                  <c:v>Kalaeloa</c:v>
                </c:pt>
              </c:strCache>
            </c:strRef>
          </c:tx>
          <c:spPr>
            <a:solidFill>
              <a:srgbClr val="8C36FF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capacity!$P$139:$P$194</c:f>
              <c:numCache>
                <c:formatCode>General</c:formatCode>
                <c:ptCount val="5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208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208</c:v>
                </c:pt>
                <c:pt idx="5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6-4E44-AFAF-280214A54099}"/>
            </c:ext>
          </c:extLst>
        </c:ser>
        <c:ser>
          <c:idx val="0"/>
          <c:order val="2"/>
          <c:tx>
            <c:strRef>
              <c:f>capacity!$L$73</c:f>
              <c:strCache>
                <c:ptCount val="1"/>
                <c:pt idx="0">
                  <c:v>Refinery Cogen</c:v>
                </c:pt>
              </c:strCache>
            </c:strRef>
          </c:tx>
          <c:spPr>
            <a:solidFill>
              <a:srgbClr val="740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capacity!$L$139:$L$194</c:f>
              <c:numCache>
                <c:formatCode>General</c:formatCode>
                <c:ptCount val="56"/>
                <c:pt idx="0">
                  <c:v>32.200000000000003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0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6-4E44-AFAF-280214A54099}"/>
            </c:ext>
          </c:extLst>
        </c:ser>
        <c:ser>
          <c:idx val="4"/>
          <c:order val="3"/>
          <c:tx>
            <c:strRef>
              <c:f>capacity!$F$73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rgbClr val="008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capacity!$F$139:$F$194</c:f>
              <c:numCache>
                <c:formatCode>General</c:formatCode>
                <c:ptCount val="5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6-4E44-AFAF-280214A54099}"/>
            </c:ext>
          </c:extLst>
        </c:ser>
        <c:ser>
          <c:idx val="13"/>
          <c:order val="4"/>
          <c:tx>
            <c:strRef>
              <c:f>capacity!$I$73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bg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capacity!$I$139:$I$194</c:f>
              <c:numCache>
                <c:formatCode>General</c:formatCode>
                <c:ptCount val="56"/>
                <c:pt idx="0">
                  <c:v>1190.3</c:v>
                </c:pt>
                <c:pt idx="1">
                  <c:v>1190.3</c:v>
                </c:pt>
                <c:pt idx="2">
                  <c:v>1190.3</c:v>
                </c:pt>
                <c:pt idx="3">
                  <c:v>1097.0999999999999</c:v>
                </c:pt>
                <c:pt idx="4">
                  <c:v>1097.0999999999999</c:v>
                </c:pt>
                <c:pt idx="5">
                  <c:v>1097.0999999999999</c:v>
                </c:pt>
                <c:pt idx="6">
                  <c:v>989.09999999999991</c:v>
                </c:pt>
                <c:pt idx="7">
                  <c:v>989.09999999999991</c:v>
                </c:pt>
                <c:pt idx="8">
                  <c:v>720.4</c:v>
                </c:pt>
                <c:pt idx="9">
                  <c:v>720.4</c:v>
                </c:pt>
                <c:pt idx="10">
                  <c:v>720.4</c:v>
                </c:pt>
                <c:pt idx="11">
                  <c:v>551.4</c:v>
                </c:pt>
                <c:pt idx="12">
                  <c:v>551.4</c:v>
                </c:pt>
                <c:pt idx="13">
                  <c:v>551.4</c:v>
                </c:pt>
                <c:pt idx="14">
                  <c:v>551.4</c:v>
                </c:pt>
                <c:pt idx="15">
                  <c:v>387.19999999999993</c:v>
                </c:pt>
                <c:pt idx="16">
                  <c:v>387.19999999999993</c:v>
                </c:pt>
                <c:pt idx="17">
                  <c:v>387.19999999999993</c:v>
                </c:pt>
                <c:pt idx="18">
                  <c:v>387.19999999999993</c:v>
                </c:pt>
                <c:pt idx="19">
                  <c:v>215.8</c:v>
                </c:pt>
                <c:pt idx="20">
                  <c:v>215.8</c:v>
                </c:pt>
                <c:pt idx="21">
                  <c:v>215.8</c:v>
                </c:pt>
                <c:pt idx="22">
                  <c:v>215.8</c:v>
                </c:pt>
                <c:pt idx="23">
                  <c:v>215.8</c:v>
                </c:pt>
                <c:pt idx="24">
                  <c:v>215.8</c:v>
                </c:pt>
                <c:pt idx="25">
                  <c:v>215.8</c:v>
                </c:pt>
                <c:pt idx="30">
                  <c:v>1190.3</c:v>
                </c:pt>
                <c:pt idx="31">
                  <c:v>1190.3</c:v>
                </c:pt>
                <c:pt idx="32">
                  <c:v>1190.3</c:v>
                </c:pt>
                <c:pt idx="33">
                  <c:v>1097.0999999999999</c:v>
                </c:pt>
                <c:pt idx="34">
                  <c:v>1097.0999999999999</c:v>
                </c:pt>
                <c:pt idx="35">
                  <c:v>1097.0999999999999</c:v>
                </c:pt>
                <c:pt idx="36">
                  <c:v>989.09999999999991</c:v>
                </c:pt>
                <c:pt idx="37">
                  <c:v>989.09999999999991</c:v>
                </c:pt>
                <c:pt idx="38">
                  <c:v>989.09999999999991</c:v>
                </c:pt>
                <c:pt idx="39">
                  <c:v>989.09999999999991</c:v>
                </c:pt>
                <c:pt idx="40">
                  <c:v>989.09999999999991</c:v>
                </c:pt>
                <c:pt idx="41">
                  <c:v>820.09999999999991</c:v>
                </c:pt>
                <c:pt idx="42">
                  <c:v>820.09999999999991</c:v>
                </c:pt>
                <c:pt idx="43">
                  <c:v>820.09999999999991</c:v>
                </c:pt>
                <c:pt idx="44">
                  <c:v>820.09999999999991</c:v>
                </c:pt>
                <c:pt idx="45">
                  <c:v>655.9</c:v>
                </c:pt>
                <c:pt idx="46">
                  <c:v>655.9</c:v>
                </c:pt>
                <c:pt idx="47">
                  <c:v>655.9</c:v>
                </c:pt>
                <c:pt idx="48">
                  <c:v>655.9</c:v>
                </c:pt>
                <c:pt idx="49">
                  <c:v>484.5</c:v>
                </c:pt>
                <c:pt idx="50">
                  <c:v>484.5</c:v>
                </c:pt>
                <c:pt idx="51">
                  <c:v>484.5</c:v>
                </c:pt>
                <c:pt idx="52">
                  <c:v>484.5</c:v>
                </c:pt>
                <c:pt idx="53">
                  <c:v>484.5</c:v>
                </c:pt>
                <c:pt idx="54">
                  <c:v>484.5</c:v>
                </c:pt>
                <c:pt idx="55">
                  <c:v>215.8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6-4E44-AFAF-280214A54099}"/>
            </c:ext>
          </c:extLst>
        </c:ser>
        <c:ser>
          <c:idx val="1"/>
          <c:order val="5"/>
          <c:tx>
            <c:strRef>
              <c:f>capacity!$O$73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capacity!$O$139:$O$194</c:f>
              <c:numCache>
                <c:formatCode>General</c:formatCode>
                <c:ptCount val="56"/>
                <c:pt idx="0">
                  <c:v>56.84</c:v>
                </c:pt>
                <c:pt idx="1">
                  <c:v>56.84</c:v>
                </c:pt>
                <c:pt idx="2">
                  <c:v>56.84</c:v>
                </c:pt>
                <c:pt idx="3">
                  <c:v>56.84</c:v>
                </c:pt>
                <c:pt idx="4">
                  <c:v>56.84</c:v>
                </c:pt>
                <c:pt idx="5">
                  <c:v>56.84</c:v>
                </c:pt>
                <c:pt idx="6">
                  <c:v>56.84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56.84</c:v>
                </c:pt>
                <c:pt idx="11">
                  <c:v>56.84</c:v>
                </c:pt>
                <c:pt idx="12">
                  <c:v>56.84</c:v>
                </c:pt>
                <c:pt idx="13">
                  <c:v>56.84</c:v>
                </c:pt>
                <c:pt idx="14">
                  <c:v>56.84</c:v>
                </c:pt>
                <c:pt idx="15">
                  <c:v>56.84</c:v>
                </c:pt>
                <c:pt idx="16">
                  <c:v>56.84</c:v>
                </c:pt>
                <c:pt idx="17">
                  <c:v>56.84</c:v>
                </c:pt>
                <c:pt idx="18">
                  <c:v>56.84</c:v>
                </c:pt>
                <c:pt idx="19">
                  <c:v>56.84</c:v>
                </c:pt>
                <c:pt idx="20">
                  <c:v>56.84</c:v>
                </c:pt>
                <c:pt idx="21">
                  <c:v>56.84</c:v>
                </c:pt>
                <c:pt idx="22">
                  <c:v>56.84</c:v>
                </c:pt>
                <c:pt idx="23">
                  <c:v>56.84</c:v>
                </c:pt>
                <c:pt idx="24">
                  <c:v>56.84</c:v>
                </c:pt>
                <c:pt idx="25">
                  <c:v>123.985568</c:v>
                </c:pt>
                <c:pt idx="30">
                  <c:v>56.84</c:v>
                </c:pt>
                <c:pt idx="31">
                  <c:v>56.84</c:v>
                </c:pt>
                <c:pt idx="32">
                  <c:v>56.84</c:v>
                </c:pt>
                <c:pt idx="33">
                  <c:v>56.84</c:v>
                </c:pt>
                <c:pt idx="34">
                  <c:v>56.84</c:v>
                </c:pt>
                <c:pt idx="35">
                  <c:v>56.84</c:v>
                </c:pt>
                <c:pt idx="36">
                  <c:v>56.84</c:v>
                </c:pt>
                <c:pt idx="37">
                  <c:v>56.84</c:v>
                </c:pt>
                <c:pt idx="38">
                  <c:v>56.84</c:v>
                </c:pt>
                <c:pt idx="39">
                  <c:v>56.84</c:v>
                </c:pt>
                <c:pt idx="40">
                  <c:v>56.84</c:v>
                </c:pt>
                <c:pt idx="41">
                  <c:v>56.84</c:v>
                </c:pt>
                <c:pt idx="42">
                  <c:v>56.84</c:v>
                </c:pt>
                <c:pt idx="43">
                  <c:v>56.84</c:v>
                </c:pt>
                <c:pt idx="44">
                  <c:v>56.84</c:v>
                </c:pt>
                <c:pt idx="45">
                  <c:v>56.84</c:v>
                </c:pt>
                <c:pt idx="46">
                  <c:v>56.84</c:v>
                </c:pt>
                <c:pt idx="47">
                  <c:v>56.84</c:v>
                </c:pt>
                <c:pt idx="48">
                  <c:v>56.84</c:v>
                </c:pt>
                <c:pt idx="49">
                  <c:v>56.84</c:v>
                </c:pt>
                <c:pt idx="50">
                  <c:v>56.84</c:v>
                </c:pt>
                <c:pt idx="51">
                  <c:v>56.84</c:v>
                </c:pt>
                <c:pt idx="52">
                  <c:v>56.84</c:v>
                </c:pt>
                <c:pt idx="53">
                  <c:v>56.84</c:v>
                </c:pt>
                <c:pt idx="54">
                  <c:v>56.84</c:v>
                </c:pt>
                <c:pt idx="55">
                  <c:v>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6-4E44-AFAF-280214A54099}"/>
            </c:ext>
          </c:extLst>
        </c:ser>
        <c:ser>
          <c:idx val="6"/>
          <c:order val="6"/>
          <c:tx>
            <c:strRef>
              <c:f>capacity!$J$73</c:f>
              <c:strCache>
                <c:ptCount val="1"/>
                <c:pt idx="0">
                  <c:v>Combined Cycle</c:v>
                </c:pt>
              </c:strCache>
            </c:strRef>
          </c:tx>
          <c:spPr>
            <a:solidFill>
              <a:srgbClr val="505050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capacity!$J$139:$J$194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150.58600000000001</c:v>
                </c:pt>
                <c:pt idx="7">
                  <c:v>150.58600000000001</c:v>
                </c:pt>
                <c:pt idx="8">
                  <c:v>301.17200000000003</c:v>
                </c:pt>
                <c:pt idx="9">
                  <c:v>301.17200000000003</c:v>
                </c:pt>
                <c:pt idx="10">
                  <c:v>301.17200000000003</c:v>
                </c:pt>
                <c:pt idx="11">
                  <c:v>301.17200000000003</c:v>
                </c:pt>
                <c:pt idx="12">
                  <c:v>602.34400000000005</c:v>
                </c:pt>
                <c:pt idx="13">
                  <c:v>602.34400000000005</c:v>
                </c:pt>
                <c:pt idx="14">
                  <c:v>602.34400000000005</c:v>
                </c:pt>
                <c:pt idx="15">
                  <c:v>602.34400000000005</c:v>
                </c:pt>
                <c:pt idx="16">
                  <c:v>602.34400000000005</c:v>
                </c:pt>
                <c:pt idx="17">
                  <c:v>602.34400000000005</c:v>
                </c:pt>
                <c:pt idx="18">
                  <c:v>602.34400000000005</c:v>
                </c:pt>
                <c:pt idx="19">
                  <c:v>602.34400000000005</c:v>
                </c:pt>
                <c:pt idx="20">
                  <c:v>602.34400000000005</c:v>
                </c:pt>
                <c:pt idx="21">
                  <c:v>602.34400000000005</c:v>
                </c:pt>
                <c:pt idx="22">
                  <c:v>602.34400000000005</c:v>
                </c:pt>
                <c:pt idx="23">
                  <c:v>602.34400000000005</c:v>
                </c:pt>
                <c:pt idx="24">
                  <c:v>602.34400000000005</c:v>
                </c:pt>
                <c:pt idx="25">
                  <c:v>602.34400000000005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6-4E44-AFAF-280214A54099}"/>
            </c:ext>
          </c:extLst>
        </c:ser>
        <c:ser>
          <c:idx val="8"/>
          <c:order val="7"/>
          <c:tx>
            <c:strRef>
              <c:f>capacity!$K$73</c:f>
              <c:strCache>
                <c:ptCount val="1"/>
                <c:pt idx="0">
                  <c:v>Distributed PV</c:v>
                </c:pt>
              </c:strCache>
            </c:strRef>
          </c:tx>
          <c:spPr>
            <a:solidFill>
              <a:srgbClr val="FF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capacity!$K$139:$K$194</c:f>
              <c:numCache>
                <c:formatCode>General</c:formatCode>
                <c:ptCount val="56"/>
                <c:pt idx="0">
                  <c:v>673.99999999999898</c:v>
                </c:pt>
                <c:pt idx="1">
                  <c:v>673.99999999999898</c:v>
                </c:pt>
                <c:pt idx="2">
                  <c:v>673.99999999999898</c:v>
                </c:pt>
                <c:pt idx="3">
                  <c:v>673.99999999999898</c:v>
                </c:pt>
                <c:pt idx="4">
                  <c:v>673.99999999999898</c:v>
                </c:pt>
                <c:pt idx="5">
                  <c:v>673.99999999999898</c:v>
                </c:pt>
                <c:pt idx="6">
                  <c:v>673.99999999999898</c:v>
                </c:pt>
                <c:pt idx="7">
                  <c:v>673.99999999999898</c:v>
                </c:pt>
                <c:pt idx="8">
                  <c:v>681.29999999999791</c:v>
                </c:pt>
                <c:pt idx="9">
                  <c:v>707.09999999999798</c:v>
                </c:pt>
                <c:pt idx="10">
                  <c:v>734.39999999999804</c:v>
                </c:pt>
                <c:pt idx="11">
                  <c:v>762.79999999999791</c:v>
                </c:pt>
                <c:pt idx="12">
                  <c:v>792.49999999999795</c:v>
                </c:pt>
                <c:pt idx="13">
                  <c:v>822.99999999999795</c:v>
                </c:pt>
                <c:pt idx="14">
                  <c:v>854.29999999999791</c:v>
                </c:pt>
                <c:pt idx="15">
                  <c:v>886.49999999999795</c:v>
                </c:pt>
                <c:pt idx="16">
                  <c:v>918.99999999999795</c:v>
                </c:pt>
                <c:pt idx="17">
                  <c:v>951.89999999999804</c:v>
                </c:pt>
                <c:pt idx="18">
                  <c:v>985.199999999998</c:v>
                </c:pt>
                <c:pt idx="19">
                  <c:v>1017.899999999998</c:v>
                </c:pt>
                <c:pt idx="20">
                  <c:v>1051.0999999999981</c:v>
                </c:pt>
                <c:pt idx="21">
                  <c:v>1084.0999999999981</c:v>
                </c:pt>
                <c:pt idx="22">
                  <c:v>1117.199999999998</c:v>
                </c:pt>
                <c:pt idx="23">
                  <c:v>1150.4999999999982</c:v>
                </c:pt>
                <c:pt idx="24">
                  <c:v>1183.999999999998</c:v>
                </c:pt>
                <c:pt idx="25">
                  <c:v>1217.299999999999</c:v>
                </c:pt>
                <c:pt idx="30">
                  <c:v>673.99999999999898</c:v>
                </c:pt>
                <c:pt idx="31">
                  <c:v>703.50999999999897</c:v>
                </c:pt>
                <c:pt idx="32">
                  <c:v>726.344999999999</c:v>
                </c:pt>
                <c:pt idx="33">
                  <c:v>745.51299999999901</c:v>
                </c:pt>
                <c:pt idx="34">
                  <c:v>768.599999999999</c:v>
                </c:pt>
                <c:pt idx="35">
                  <c:v>792.921999999999</c:v>
                </c:pt>
                <c:pt idx="36">
                  <c:v>818.80999999999904</c:v>
                </c:pt>
                <c:pt idx="37">
                  <c:v>846.04999999999905</c:v>
                </c:pt>
                <c:pt idx="38">
                  <c:v>874.43699999999899</c:v>
                </c:pt>
                <c:pt idx="39">
                  <c:v>904.12999999999806</c:v>
                </c:pt>
                <c:pt idx="40">
                  <c:v>934.65199999999891</c:v>
                </c:pt>
                <c:pt idx="41">
                  <c:v>965.97199999999907</c:v>
                </c:pt>
                <c:pt idx="42">
                  <c:v>998.20599999999899</c:v>
                </c:pt>
                <c:pt idx="43">
                  <c:v>1030.6259999999991</c:v>
                </c:pt>
                <c:pt idx="44">
                  <c:v>1063.6059999999991</c:v>
                </c:pt>
                <c:pt idx="45">
                  <c:v>1096.824999999998</c:v>
                </c:pt>
                <c:pt idx="46">
                  <c:v>1129.6099999999981</c:v>
                </c:pt>
                <c:pt idx="47">
                  <c:v>1162.784999999998</c:v>
                </c:pt>
                <c:pt idx="48">
                  <c:v>1195.7959999999971</c:v>
                </c:pt>
                <c:pt idx="49">
                  <c:v>1228.896999999997</c:v>
                </c:pt>
                <c:pt idx="50">
                  <c:v>1262.1589999999969</c:v>
                </c:pt>
                <c:pt idx="51">
                  <c:v>1295.615999999997</c:v>
                </c:pt>
                <c:pt idx="52">
                  <c:v>1328.958999999998</c:v>
                </c:pt>
                <c:pt idx="53">
                  <c:v>1363.0309999999979</c:v>
                </c:pt>
                <c:pt idx="54">
                  <c:v>1397.416999999997</c:v>
                </c:pt>
                <c:pt idx="55">
                  <c:v>1432.454999999997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86-4E44-AFAF-280214A54099}"/>
            </c:ext>
          </c:extLst>
        </c:ser>
        <c:ser>
          <c:idx val="12"/>
          <c:order val="8"/>
          <c:tx>
            <c:strRef>
              <c:f>capacity!$T$73</c:f>
              <c:strCache>
                <c:ptCount val="1"/>
                <c:pt idx="0">
                  <c:v>Utility-Scale PV</c:v>
                </c:pt>
              </c:strCache>
            </c:strRef>
          </c:tx>
          <c:spPr>
            <a:solidFill>
              <a:srgbClr val="FFC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capacity!$T$139:$T$194</c:f>
              <c:numCache>
                <c:formatCode>General</c:formatCode>
                <c:ptCount val="56"/>
                <c:pt idx="0">
                  <c:v>185.7</c:v>
                </c:pt>
                <c:pt idx="1">
                  <c:v>206.7</c:v>
                </c:pt>
                <c:pt idx="2">
                  <c:v>333.69999999999902</c:v>
                </c:pt>
                <c:pt idx="3">
                  <c:v>333.69999999999902</c:v>
                </c:pt>
                <c:pt idx="4">
                  <c:v>333.69999999999902</c:v>
                </c:pt>
                <c:pt idx="5">
                  <c:v>971.2</c:v>
                </c:pt>
                <c:pt idx="6">
                  <c:v>971.2</c:v>
                </c:pt>
                <c:pt idx="7">
                  <c:v>971.2</c:v>
                </c:pt>
                <c:pt idx="8">
                  <c:v>971.2</c:v>
                </c:pt>
                <c:pt idx="9">
                  <c:v>971.2</c:v>
                </c:pt>
                <c:pt idx="10">
                  <c:v>971.2</c:v>
                </c:pt>
                <c:pt idx="11">
                  <c:v>971.2</c:v>
                </c:pt>
                <c:pt idx="12">
                  <c:v>971.2</c:v>
                </c:pt>
                <c:pt idx="13">
                  <c:v>971.2</c:v>
                </c:pt>
                <c:pt idx="14">
                  <c:v>971.2</c:v>
                </c:pt>
                <c:pt idx="15">
                  <c:v>971.2</c:v>
                </c:pt>
                <c:pt idx="16">
                  <c:v>971.2</c:v>
                </c:pt>
                <c:pt idx="17">
                  <c:v>971.2</c:v>
                </c:pt>
                <c:pt idx="18">
                  <c:v>971.2</c:v>
                </c:pt>
                <c:pt idx="19">
                  <c:v>971.2</c:v>
                </c:pt>
                <c:pt idx="20">
                  <c:v>1251.19999999999</c:v>
                </c:pt>
                <c:pt idx="21">
                  <c:v>1251.19999999999</c:v>
                </c:pt>
                <c:pt idx="22">
                  <c:v>1251.19999999999</c:v>
                </c:pt>
                <c:pt idx="23">
                  <c:v>1251.19999999999</c:v>
                </c:pt>
                <c:pt idx="24">
                  <c:v>1251.19999999999</c:v>
                </c:pt>
                <c:pt idx="25">
                  <c:v>2431.1999999999998</c:v>
                </c:pt>
                <c:pt idx="30">
                  <c:v>185.7</c:v>
                </c:pt>
                <c:pt idx="31">
                  <c:v>206.7</c:v>
                </c:pt>
                <c:pt idx="32">
                  <c:v>333.7</c:v>
                </c:pt>
                <c:pt idx="33">
                  <c:v>450.7</c:v>
                </c:pt>
                <c:pt idx="34">
                  <c:v>627.70000000000005</c:v>
                </c:pt>
                <c:pt idx="35">
                  <c:v>777.7</c:v>
                </c:pt>
                <c:pt idx="36">
                  <c:v>1006.70917238958</c:v>
                </c:pt>
                <c:pt idx="37">
                  <c:v>1235.7183447791599</c:v>
                </c:pt>
                <c:pt idx="38">
                  <c:v>1464.72751716874</c:v>
                </c:pt>
                <c:pt idx="39">
                  <c:v>1693.73668955833</c:v>
                </c:pt>
                <c:pt idx="40">
                  <c:v>1922.74586194791</c:v>
                </c:pt>
                <c:pt idx="41">
                  <c:v>1945.8694981733699</c:v>
                </c:pt>
                <c:pt idx="42">
                  <c:v>1968.9931343988301</c:v>
                </c:pt>
                <c:pt idx="43">
                  <c:v>1992.11677062428</c:v>
                </c:pt>
                <c:pt idx="44">
                  <c:v>2015.2404068497401</c:v>
                </c:pt>
                <c:pt idx="45">
                  <c:v>2038.3640430752</c:v>
                </c:pt>
                <c:pt idx="46">
                  <c:v>2069.81867299853</c:v>
                </c:pt>
                <c:pt idx="47">
                  <c:v>2101.2733029218598</c:v>
                </c:pt>
                <c:pt idx="48">
                  <c:v>2132.7279328452</c:v>
                </c:pt>
                <c:pt idx="49">
                  <c:v>2164.1825627685298</c:v>
                </c:pt>
                <c:pt idx="50">
                  <c:v>2195.63719269186</c:v>
                </c:pt>
                <c:pt idx="51">
                  <c:v>2444.86102408122</c:v>
                </c:pt>
                <c:pt idx="52">
                  <c:v>2694.0848554705799</c:v>
                </c:pt>
                <c:pt idx="53">
                  <c:v>2943.3086868599398</c:v>
                </c:pt>
                <c:pt idx="54">
                  <c:v>3192.5325182493002</c:v>
                </c:pt>
                <c:pt idx="55">
                  <c:v>3441.7563496386601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86-4E44-AFAF-280214A54099}"/>
            </c:ext>
          </c:extLst>
        </c:ser>
        <c:ser>
          <c:idx val="9"/>
          <c:order val="9"/>
          <c:tx>
            <c:strRef>
              <c:f>capacity!$Q$73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3AEED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capacity!$Q$139:$Q$194</c:f>
              <c:numCache>
                <c:formatCode>General</c:formatCode>
                <c:ptCount val="56"/>
                <c:pt idx="0">
                  <c:v>99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30">
                  <c:v>99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163</c:v>
                </c:pt>
                <c:pt idx="37">
                  <c:v>203</c:v>
                </c:pt>
                <c:pt idx="38">
                  <c:v>243</c:v>
                </c:pt>
                <c:pt idx="39">
                  <c:v>283</c:v>
                </c:pt>
                <c:pt idx="40">
                  <c:v>323</c:v>
                </c:pt>
                <c:pt idx="41">
                  <c:v>323</c:v>
                </c:pt>
                <c:pt idx="42">
                  <c:v>323</c:v>
                </c:pt>
                <c:pt idx="43">
                  <c:v>323</c:v>
                </c:pt>
                <c:pt idx="44">
                  <c:v>323</c:v>
                </c:pt>
                <c:pt idx="45">
                  <c:v>323</c:v>
                </c:pt>
                <c:pt idx="46">
                  <c:v>323</c:v>
                </c:pt>
                <c:pt idx="47">
                  <c:v>323</c:v>
                </c:pt>
                <c:pt idx="48">
                  <c:v>323</c:v>
                </c:pt>
                <c:pt idx="49">
                  <c:v>323</c:v>
                </c:pt>
                <c:pt idx="50">
                  <c:v>323</c:v>
                </c:pt>
                <c:pt idx="51">
                  <c:v>323</c:v>
                </c:pt>
                <c:pt idx="52">
                  <c:v>323</c:v>
                </c:pt>
                <c:pt idx="53">
                  <c:v>323</c:v>
                </c:pt>
                <c:pt idx="54">
                  <c:v>323</c:v>
                </c:pt>
                <c:pt idx="5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86-4E44-AFAF-280214A54099}"/>
            </c:ext>
          </c:extLst>
        </c:ser>
        <c:ser>
          <c:idx val="2"/>
          <c:order val="10"/>
          <c:tx>
            <c:strRef>
              <c:f>capacity!$R$73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00FF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capacity!$R$139:$R$194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139.45195041677499</c:v>
                </c:pt>
                <c:pt idx="55">
                  <c:v>278.90390083355101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86-4E44-AFAF-280214A54099}"/>
            </c:ext>
          </c:extLst>
        </c:ser>
        <c:ser>
          <c:idx val="3"/>
          <c:order val="11"/>
          <c:tx>
            <c:strRef>
              <c:f>capacity!$H$138</c:f>
              <c:strCache>
                <c:ptCount val="1"/>
                <c:pt idx="0">
                  <c:v>Distributed Batts.</c:v>
                </c:pt>
              </c:strCache>
            </c:strRef>
          </c:tx>
          <c:spPr>
            <a:solidFill>
              <a:srgbClr val="CB36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capacity!$H$139:$H$194</c:f>
              <c:numCache>
                <c:formatCode>General</c:formatCode>
                <c:ptCount val="56"/>
                <c:pt idx="0">
                  <c:v>38.097000000000001</c:v>
                </c:pt>
                <c:pt idx="1">
                  <c:v>38.097000000000001</c:v>
                </c:pt>
                <c:pt idx="2">
                  <c:v>38.097000000000001</c:v>
                </c:pt>
                <c:pt idx="3">
                  <c:v>38.097000000000001</c:v>
                </c:pt>
                <c:pt idx="4">
                  <c:v>44.908999999999999</c:v>
                </c:pt>
                <c:pt idx="5">
                  <c:v>54.601999999999997</c:v>
                </c:pt>
                <c:pt idx="6">
                  <c:v>57.736999999999902</c:v>
                </c:pt>
                <c:pt idx="7">
                  <c:v>61.468999999999902</c:v>
                </c:pt>
                <c:pt idx="8">
                  <c:v>66.010999999999996</c:v>
                </c:pt>
                <c:pt idx="9">
                  <c:v>71.334999999999994</c:v>
                </c:pt>
                <c:pt idx="10">
                  <c:v>77.45</c:v>
                </c:pt>
                <c:pt idx="11">
                  <c:v>84.168999999999897</c:v>
                </c:pt>
                <c:pt idx="12">
                  <c:v>91.4849999999999</c:v>
                </c:pt>
                <c:pt idx="13">
                  <c:v>99.397999999999897</c:v>
                </c:pt>
                <c:pt idx="14">
                  <c:v>107.75299999999901</c:v>
                </c:pt>
                <c:pt idx="15">
                  <c:v>116.476</c:v>
                </c:pt>
                <c:pt idx="16">
                  <c:v>125.482</c:v>
                </c:pt>
                <c:pt idx="17">
                  <c:v>134.797</c:v>
                </c:pt>
                <c:pt idx="18">
                  <c:v>144.28700000000001</c:v>
                </c:pt>
                <c:pt idx="19">
                  <c:v>153.84299999999999</c:v>
                </c:pt>
                <c:pt idx="20">
                  <c:v>163.53100000000001</c:v>
                </c:pt>
                <c:pt idx="21">
                  <c:v>173.307999999999</c:v>
                </c:pt>
                <c:pt idx="22">
                  <c:v>183.13499999999999</c:v>
                </c:pt>
                <c:pt idx="23">
                  <c:v>193.00899999999899</c:v>
                </c:pt>
                <c:pt idx="24">
                  <c:v>202.94800000000001</c:v>
                </c:pt>
                <c:pt idx="25">
                  <c:v>213.04599999999999</c:v>
                </c:pt>
                <c:pt idx="30">
                  <c:v>38.097000000000001</c:v>
                </c:pt>
                <c:pt idx="31">
                  <c:v>51.064999999999998</c:v>
                </c:pt>
                <c:pt idx="32">
                  <c:v>60.757999999999903</c:v>
                </c:pt>
                <c:pt idx="33">
                  <c:v>63.893000000000001</c:v>
                </c:pt>
                <c:pt idx="34">
                  <c:v>67.625</c:v>
                </c:pt>
                <c:pt idx="35">
                  <c:v>72.167000000000002</c:v>
                </c:pt>
                <c:pt idx="36">
                  <c:v>77.491</c:v>
                </c:pt>
                <c:pt idx="37">
                  <c:v>83.605999999999995</c:v>
                </c:pt>
                <c:pt idx="38">
                  <c:v>90.324999999999903</c:v>
                </c:pt>
                <c:pt idx="39">
                  <c:v>97.640999999999906</c:v>
                </c:pt>
                <c:pt idx="40">
                  <c:v>105.554</c:v>
                </c:pt>
                <c:pt idx="41">
                  <c:v>113.908999999999</c:v>
                </c:pt>
                <c:pt idx="42">
                  <c:v>122.631999999999</c:v>
                </c:pt>
                <c:pt idx="43">
                  <c:v>131.63799999999901</c:v>
                </c:pt>
                <c:pt idx="44">
                  <c:v>140.95299999999901</c:v>
                </c:pt>
                <c:pt idx="45">
                  <c:v>150.44300000000001</c:v>
                </c:pt>
                <c:pt idx="46">
                  <c:v>159.999</c:v>
                </c:pt>
                <c:pt idx="47">
                  <c:v>169.68700000000001</c:v>
                </c:pt>
                <c:pt idx="48">
                  <c:v>179.464</c:v>
                </c:pt>
                <c:pt idx="49">
                  <c:v>189.291</c:v>
                </c:pt>
                <c:pt idx="50">
                  <c:v>199.16499999999999</c:v>
                </c:pt>
                <c:pt idx="51">
                  <c:v>209.10399999999899</c:v>
                </c:pt>
                <c:pt idx="52">
                  <c:v>219.202</c:v>
                </c:pt>
                <c:pt idx="53">
                  <c:v>229.44</c:v>
                </c:pt>
                <c:pt idx="54">
                  <c:v>239.81</c:v>
                </c:pt>
                <c:pt idx="55">
                  <c:v>250.28799999999899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1-164D-8A3D-047F2E55E01E}"/>
            </c:ext>
          </c:extLst>
        </c:ser>
        <c:ser>
          <c:idx val="11"/>
          <c:order val="12"/>
          <c:tx>
            <c:strRef>
              <c:f>capacity!$G$73</c:f>
              <c:strCache>
                <c:ptCount val="1"/>
                <c:pt idx="0">
                  <c:v>Util.-Scale Batts.</c:v>
                </c:pt>
              </c:strCache>
            </c:strRef>
          </c:tx>
          <c:spPr>
            <a:solidFill>
              <a:srgbClr val="74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capacity!$G$139:$G$194</c:f>
              <c:numCache>
                <c:formatCode>General</c:formatCode>
                <c:ptCount val="56"/>
                <c:pt idx="0">
                  <c:v>0</c:v>
                </c:pt>
                <c:pt idx="1">
                  <c:v>12.5</c:v>
                </c:pt>
                <c:pt idx="2">
                  <c:v>339.5</c:v>
                </c:pt>
                <c:pt idx="3">
                  <c:v>339.5</c:v>
                </c:pt>
                <c:pt idx="4">
                  <c:v>339.5</c:v>
                </c:pt>
                <c:pt idx="5">
                  <c:v>339.5</c:v>
                </c:pt>
                <c:pt idx="6">
                  <c:v>339.5</c:v>
                </c:pt>
                <c:pt idx="7">
                  <c:v>339.5</c:v>
                </c:pt>
                <c:pt idx="8">
                  <c:v>339.5</c:v>
                </c:pt>
                <c:pt idx="9">
                  <c:v>339.5</c:v>
                </c:pt>
                <c:pt idx="10">
                  <c:v>504.5</c:v>
                </c:pt>
                <c:pt idx="11">
                  <c:v>504.5</c:v>
                </c:pt>
                <c:pt idx="12">
                  <c:v>504.5</c:v>
                </c:pt>
                <c:pt idx="13">
                  <c:v>504.5</c:v>
                </c:pt>
                <c:pt idx="14">
                  <c:v>504.5</c:v>
                </c:pt>
                <c:pt idx="15">
                  <c:v>672.5</c:v>
                </c:pt>
                <c:pt idx="16">
                  <c:v>672.5</c:v>
                </c:pt>
                <c:pt idx="17">
                  <c:v>672.5</c:v>
                </c:pt>
                <c:pt idx="18">
                  <c:v>672.5</c:v>
                </c:pt>
                <c:pt idx="19">
                  <c:v>672.5</c:v>
                </c:pt>
                <c:pt idx="20">
                  <c:v>1092.5</c:v>
                </c:pt>
                <c:pt idx="21">
                  <c:v>1092.5</c:v>
                </c:pt>
                <c:pt idx="22">
                  <c:v>1092.5</c:v>
                </c:pt>
                <c:pt idx="23">
                  <c:v>1092.5</c:v>
                </c:pt>
                <c:pt idx="24">
                  <c:v>1092.5</c:v>
                </c:pt>
                <c:pt idx="25">
                  <c:v>2617.5</c:v>
                </c:pt>
                <c:pt idx="30">
                  <c:v>0</c:v>
                </c:pt>
                <c:pt idx="31">
                  <c:v>12.5</c:v>
                </c:pt>
                <c:pt idx="32">
                  <c:v>139.5</c:v>
                </c:pt>
                <c:pt idx="33">
                  <c:v>426.5</c:v>
                </c:pt>
                <c:pt idx="34">
                  <c:v>598.5</c:v>
                </c:pt>
                <c:pt idx="35">
                  <c:v>598.5</c:v>
                </c:pt>
                <c:pt idx="36">
                  <c:v>598.5</c:v>
                </c:pt>
                <c:pt idx="37">
                  <c:v>598.5</c:v>
                </c:pt>
                <c:pt idx="38">
                  <c:v>598.5</c:v>
                </c:pt>
                <c:pt idx="39">
                  <c:v>598.5</c:v>
                </c:pt>
                <c:pt idx="40">
                  <c:v>598.5</c:v>
                </c:pt>
                <c:pt idx="41">
                  <c:v>598.5</c:v>
                </c:pt>
                <c:pt idx="42">
                  <c:v>598.5</c:v>
                </c:pt>
                <c:pt idx="43">
                  <c:v>598.5</c:v>
                </c:pt>
                <c:pt idx="44">
                  <c:v>598.5</c:v>
                </c:pt>
                <c:pt idx="45">
                  <c:v>598.5</c:v>
                </c:pt>
                <c:pt idx="46">
                  <c:v>604.99288391477103</c:v>
                </c:pt>
                <c:pt idx="47">
                  <c:v>611.48576782954297</c:v>
                </c:pt>
                <c:pt idx="48">
                  <c:v>617.97865174431502</c:v>
                </c:pt>
                <c:pt idx="49">
                  <c:v>624.47153565908604</c:v>
                </c:pt>
                <c:pt idx="50">
                  <c:v>630.96441957385798</c:v>
                </c:pt>
                <c:pt idx="51">
                  <c:v>682.00372548473695</c:v>
                </c:pt>
                <c:pt idx="52">
                  <c:v>733.04303139561603</c:v>
                </c:pt>
                <c:pt idx="53">
                  <c:v>784.08233730649499</c:v>
                </c:pt>
                <c:pt idx="54">
                  <c:v>835.12164321737396</c:v>
                </c:pt>
                <c:pt idx="55">
                  <c:v>886.16094912825304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86-4E44-AFAF-280214A54099}"/>
            </c:ext>
          </c:extLst>
        </c:ser>
        <c:ser>
          <c:idx val="10"/>
          <c:order val="13"/>
          <c:tx>
            <c:strRef>
              <c:f>capacity!$S$73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26FDFF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capacity!$S$139:$S$194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86-4E44-AFAF-280214A5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27859992"/>
        <c:axId val="1803223480"/>
      </c:barChart>
      <c:catAx>
        <c:axId val="-20278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80322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03223480"/>
        <c:scaling>
          <c:orientation val="minMax"/>
          <c:max val="8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2.12849723571788E-4"/>
              <c:y val="0.24901114389340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27859992"/>
        <c:crossesAt val="1"/>
        <c:crossBetween val="between"/>
        <c:majorUnit val="1000"/>
      </c:valAx>
      <c:spPr>
        <a:ln>
          <a:solidFill>
            <a:schemeClr val="bg1"/>
          </a:solidFill>
        </a:ln>
      </c:spPr>
    </c:plotArea>
    <c:legend>
      <c:legendPos val="r"/>
      <c:layout>
        <c:manualLayout>
          <c:xMode val="edge"/>
          <c:yMode val="edge"/>
          <c:x val="0.81198402337928488"/>
          <c:y val="0.13902494042394478"/>
          <c:w val="0.1869301943426164"/>
          <c:h val="0.734089712866120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62978446912"/>
          <c:y val="6.6344885163782799E-2"/>
          <c:w val="0.72307488436909495"/>
          <c:h val="0.80158855402949902"/>
        </c:manualLayout>
      </c:layout>
      <c:barChart>
        <c:barDir val="col"/>
        <c:grouping val="stacked"/>
        <c:varyColors val="0"/>
        <c:ser>
          <c:idx val="13"/>
          <c:order val="0"/>
          <c:tx>
            <c:strRef>
              <c:f>capacity!$I$73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  <a:ln w="9525" cmpd="sng">
              <a:solidFill>
                <a:schemeClr val="tx1"/>
              </a:solidFill>
            </a:ln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capacity!$I$139:$I$194</c:f>
              <c:numCache>
                <c:formatCode>General</c:formatCode>
                <c:ptCount val="56"/>
                <c:pt idx="0">
                  <c:v>1190.3</c:v>
                </c:pt>
                <c:pt idx="1">
                  <c:v>1190.3</c:v>
                </c:pt>
                <c:pt idx="2">
                  <c:v>1190.3</c:v>
                </c:pt>
                <c:pt idx="3">
                  <c:v>1097.0999999999999</c:v>
                </c:pt>
                <c:pt idx="4">
                  <c:v>1097.0999999999999</c:v>
                </c:pt>
                <c:pt idx="5">
                  <c:v>1097.0999999999999</c:v>
                </c:pt>
                <c:pt idx="6">
                  <c:v>989.09999999999991</c:v>
                </c:pt>
                <c:pt idx="7">
                  <c:v>989.09999999999991</c:v>
                </c:pt>
                <c:pt idx="8">
                  <c:v>720.4</c:v>
                </c:pt>
                <c:pt idx="9">
                  <c:v>720.4</c:v>
                </c:pt>
                <c:pt idx="10">
                  <c:v>720.4</c:v>
                </c:pt>
                <c:pt idx="11">
                  <c:v>551.4</c:v>
                </c:pt>
                <c:pt idx="12">
                  <c:v>551.4</c:v>
                </c:pt>
                <c:pt idx="13">
                  <c:v>551.4</c:v>
                </c:pt>
                <c:pt idx="14">
                  <c:v>551.4</c:v>
                </c:pt>
                <c:pt idx="15">
                  <c:v>387.19999999999993</c:v>
                </c:pt>
                <c:pt idx="16">
                  <c:v>387.19999999999993</c:v>
                </c:pt>
                <c:pt idx="17">
                  <c:v>387.19999999999993</c:v>
                </c:pt>
                <c:pt idx="18">
                  <c:v>387.19999999999993</c:v>
                </c:pt>
                <c:pt idx="19">
                  <c:v>215.8</c:v>
                </c:pt>
                <c:pt idx="20">
                  <c:v>215.8</c:v>
                </c:pt>
                <c:pt idx="21">
                  <c:v>215.8</c:v>
                </c:pt>
                <c:pt idx="22">
                  <c:v>215.8</c:v>
                </c:pt>
                <c:pt idx="23">
                  <c:v>215.8</c:v>
                </c:pt>
                <c:pt idx="24">
                  <c:v>215.8</c:v>
                </c:pt>
                <c:pt idx="25">
                  <c:v>215.8</c:v>
                </c:pt>
                <c:pt idx="30">
                  <c:v>1190.3</c:v>
                </c:pt>
                <c:pt idx="31">
                  <c:v>1190.3</c:v>
                </c:pt>
                <c:pt idx="32">
                  <c:v>1190.3</c:v>
                </c:pt>
                <c:pt idx="33">
                  <c:v>1097.0999999999999</c:v>
                </c:pt>
                <c:pt idx="34">
                  <c:v>1097.0999999999999</c:v>
                </c:pt>
                <c:pt idx="35">
                  <c:v>1097.0999999999999</c:v>
                </c:pt>
                <c:pt idx="36">
                  <c:v>989.09999999999991</c:v>
                </c:pt>
                <c:pt idx="37">
                  <c:v>989.09999999999991</c:v>
                </c:pt>
                <c:pt idx="38">
                  <c:v>989.09999999999991</c:v>
                </c:pt>
                <c:pt idx="39">
                  <c:v>989.09999999999991</c:v>
                </c:pt>
                <c:pt idx="40">
                  <c:v>989.09999999999991</c:v>
                </c:pt>
                <c:pt idx="41">
                  <c:v>820.09999999999991</c:v>
                </c:pt>
                <c:pt idx="42">
                  <c:v>820.09999999999991</c:v>
                </c:pt>
                <c:pt idx="43">
                  <c:v>820.09999999999991</c:v>
                </c:pt>
                <c:pt idx="44">
                  <c:v>820.09999999999991</c:v>
                </c:pt>
                <c:pt idx="45">
                  <c:v>655.9</c:v>
                </c:pt>
                <c:pt idx="46">
                  <c:v>655.9</c:v>
                </c:pt>
                <c:pt idx="47">
                  <c:v>655.9</c:v>
                </c:pt>
                <c:pt idx="48">
                  <c:v>655.9</c:v>
                </c:pt>
                <c:pt idx="49">
                  <c:v>484.5</c:v>
                </c:pt>
                <c:pt idx="50">
                  <c:v>484.5</c:v>
                </c:pt>
                <c:pt idx="51">
                  <c:v>484.5</c:v>
                </c:pt>
                <c:pt idx="52">
                  <c:v>484.5</c:v>
                </c:pt>
                <c:pt idx="53">
                  <c:v>484.5</c:v>
                </c:pt>
                <c:pt idx="54">
                  <c:v>484.5</c:v>
                </c:pt>
                <c:pt idx="55">
                  <c:v>215.8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2-3940-A6A5-91758279A1FC}"/>
            </c:ext>
          </c:extLst>
        </c:ser>
        <c:ser>
          <c:idx val="1"/>
          <c:order val="1"/>
          <c:tx>
            <c:strRef>
              <c:f>capacity!$O$73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capacity!$O$139:$O$194</c:f>
              <c:numCache>
                <c:formatCode>General</c:formatCode>
                <c:ptCount val="56"/>
                <c:pt idx="0">
                  <c:v>56.84</c:v>
                </c:pt>
                <c:pt idx="1">
                  <c:v>56.84</c:v>
                </c:pt>
                <c:pt idx="2">
                  <c:v>56.84</c:v>
                </c:pt>
                <c:pt idx="3">
                  <c:v>56.84</c:v>
                </c:pt>
                <c:pt idx="4">
                  <c:v>56.84</c:v>
                </c:pt>
                <c:pt idx="5">
                  <c:v>56.84</c:v>
                </c:pt>
                <c:pt idx="6">
                  <c:v>56.84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56.84</c:v>
                </c:pt>
                <c:pt idx="11">
                  <c:v>56.84</c:v>
                </c:pt>
                <c:pt idx="12">
                  <c:v>56.84</c:v>
                </c:pt>
                <c:pt idx="13">
                  <c:v>56.84</c:v>
                </c:pt>
                <c:pt idx="14">
                  <c:v>56.84</c:v>
                </c:pt>
                <c:pt idx="15">
                  <c:v>56.84</c:v>
                </c:pt>
                <c:pt idx="16">
                  <c:v>56.84</c:v>
                </c:pt>
                <c:pt idx="17">
                  <c:v>56.84</c:v>
                </c:pt>
                <c:pt idx="18">
                  <c:v>56.84</c:v>
                </c:pt>
                <c:pt idx="19">
                  <c:v>56.84</c:v>
                </c:pt>
                <c:pt idx="20">
                  <c:v>56.84</c:v>
                </c:pt>
                <c:pt idx="21">
                  <c:v>56.84</c:v>
                </c:pt>
                <c:pt idx="22">
                  <c:v>56.84</c:v>
                </c:pt>
                <c:pt idx="23">
                  <c:v>56.84</c:v>
                </c:pt>
                <c:pt idx="24">
                  <c:v>56.84</c:v>
                </c:pt>
                <c:pt idx="25">
                  <c:v>123.985568</c:v>
                </c:pt>
                <c:pt idx="30">
                  <c:v>56.84</c:v>
                </c:pt>
                <c:pt idx="31">
                  <c:v>56.84</c:v>
                </c:pt>
                <c:pt idx="32">
                  <c:v>56.84</c:v>
                </c:pt>
                <c:pt idx="33">
                  <c:v>56.84</c:v>
                </c:pt>
                <c:pt idx="34">
                  <c:v>56.84</c:v>
                </c:pt>
                <c:pt idx="35">
                  <c:v>56.84</c:v>
                </c:pt>
                <c:pt idx="36">
                  <c:v>56.84</c:v>
                </c:pt>
                <c:pt idx="37">
                  <c:v>56.84</c:v>
                </c:pt>
                <c:pt idx="38">
                  <c:v>56.84</c:v>
                </c:pt>
                <c:pt idx="39">
                  <c:v>56.84</c:v>
                </c:pt>
                <c:pt idx="40">
                  <c:v>56.84</c:v>
                </c:pt>
                <c:pt idx="41">
                  <c:v>56.84</c:v>
                </c:pt>
                <c:pt idx="42">
                  <c:v>56.84</c:v>
                </c:pt>
                <c:pt idx="43">
                  <c:v>56.84</c:v>
                </c:pt>
                <c:pt idx="44">
                  <c:v>56.84</c:v>
                </c:pt>
                <c:pt idx="45">
                  <c:v>56.84</c:v>
                </c:pt>
                <c:pt idx="46">
                  <c:v>56.84</c:v>
                </c:pt>
                <c:pt idx="47">
                  <c:v>56.84</c:v>
                </c:pt>
                <c:pt idx="48">
                  <c:v>56.84</c:v>
                </c:pt>
                <c:pt idx="49">
                  <c:v>56.84</c:v>
                </c:pt>
                <c:pt idx="50">
                  <c:v>56.84</c:v>
                </c:pt>
                <c:pt idx="51">
                  <c:v>56.84</c:v>
                </c:pt>
                <c:pt idx="52">
                  <c:v>56.84</c:v>
                </c:pt>
                <c:pt idx="53">
                  <c:v>56.84</c:v>
                </c:pt>
                <c:pt idx="54">
                  <c:v>56.84</c:v>
                </c:pt>
                <c:pt idx="55">
                  <c:v>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2-3940-A6A5-91758279A1FC}"/>
            </c:ext>
          </c:extLst>
        </c:ser>
        <c:ser>
          <c:idx val="6"/>
          <c:order val="2"/>
          <c:tx>
            <c:strRef>
              <c:f>capacity!$J$73</c:f>
              <c:strCache>
                <c:ptCount val="1"/>
                <c:pt idx="0">
                  <c:v>Combined Cycle</c:v>
                </c:pt>
              </c:strCache>
            </c:strRef>
          </c:tx>
          <c:spPr>
            <a:solidFill>
              <a:srgbClr val="E7E7E7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capacity!$J$139:$J$194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150.58600000000001</c:v>
                </c:pt>
                <c:pt idx="7">
                  <c:v>150.58600000000001</c:v>
                </c:pt>
                <c:pt idx="8">
                  <c:v>301.17200000000003</c:v>
                </c:pt>
                <c:pt idx="9">
                  <c:v>301.17200000000003</c:v>
                </c:pt>
                <c:pt idx="10">
                  <c:v>301.17200000000003</c:v>
                </c:pt>
                <c:pt idx="11">
                  <c:v>301.17200000000003</c:v>
                </c:pt>
                <c:pt idx="12">
                  <c:v>602.34400000000005</c:v>
                </c:pt>
                <c:pt idx="13">
                  <c:v>602.34400000000005</c:v>
                </c:pt>
                <c:pt idx="14">
                  <c:v>602.34400000000005</c:v>
                </c:pt>
                <c:pt idx="15">
                  <c:v>602.34400000000005</c:v>
                </c:pt>
                <c:pt idx="16">
                  <c:v>602.34400000000005</c:v>
                </c:pt>
                <c:pt idx="17">
                  <c:v>602.34400000000005</c:v>
                </c:pt>
                <c:pt idx="18">
                  <c:v>602.34400000000005</c:v>
                </c:pt>
                <c:pt idx="19">
                  <c:v>602.34400000000005</c:v>
                </c:pt>
                <c:pt idx="20">
                  <c:v>602.34400000000005</c:v>
                </c:pt>
                <c:pt idx="21">
                  <c:v>602.34400000000005</c:v>
                </c:pt>
                <c:pt idx="22">
                  <c:v>602.34400000000005</c:v>
                </c:pt>
                <c:pt idx="23">
                  <c:v>602.34400000000005</c:v>
                </c:pt>
                <c:pt idx="24">
                  <c:v>602.34400000000005</c:v>
                </c:pt>
                <c:pt idx="25">
                  <c:v>602.34400000000005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2-3940-A6A5-91758279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07389944"/>
        <c:axId val="-2027882952"/>
      </c:barChart>
      <c:catAx>
        <c:axId val="-200738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-2027882952"/>
        <c:crosses val="autoZero"/>
        <c:auto val="1"/>
        <c:lblAlgn val="ctr"/>
        <c:lblOffset val="100"/>
        <c:noMultiLvlLbl val="0"/>
      </c:catAx>
      <c:valAx>
        <c:axId val="-2027882952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2.12849723571788E-4"/>
              <c:y val="0.24901114389340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07389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8019697863502"/>
          <c:y val="0.64996005696793102"/>
          <c:w val="0.14861899338054399"/>
          <c:h val="0.19566978244143601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62978446912"/>
          <c:y val="6.6344885163782799E-2"/>
          <c:w val="0.72307488436909495"/>
          <c:h val="0.80158855402949902"/>
        </c:manualLayout>
      </c:layout>
      <c:barChart>
        <c:barDir val="col"/>
        <c:grouping val="stacked"/>
        <c:varyColors val="0"/>
        <c:ser>
          <c:idx val="13"/>
          <c:order val="0"/>
          <c:tx>
            <c:strRef>
              <c:f>capacity!$I$73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  <a:ln w="9525" cmpd="sng">
              <a:solidFill>
                <a:schemeClr val="tx1"/>
              </a:solidFill>
            </a:ln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capacity!$I$169:$I$194</c:f>
              <c:numCache>
                <c:formatCode>General</c:formatCode>
                <c:ptCount val="26"/>
                <c:pt idx="0">
                  <c:v>1190.3</c:v>
                </c:pt>
                <c:pt idx="1">
                  <c:v>1190.3</c:v>
                </c:pt>
                <c:pt idx="2">
                  <c:v>1190.3</c:v>
                </c:pt>
                <c:pt idx="3">
                  <c:v>1097.0999999999999</c:v>
                </c:pt>
                <c:pt idx="4">
                  <c:v>1097.0999999999999</c:v>
                </c:pt>
                <c:pt idx="5">
                  <c:v>1097.0999999999999</c:v>
                </c:pt>
                <c:pt idx="6">
                  <c:v>989.09999999999991</c:v>
                </c:pt>
                <c:pt idx="7">
                  <c:v>989.09999999999991</c:v>
                </c:pt>
                <c:pt idx="8">
                  <c:v>989.09999999999991</c:v>
                </c:pt>
                <c:pt idx="9">
                  <c:v>989.09999999999991</c:v>
                </c:pt>
                <c:pt idx="10">
                  <c:v>989.09999999999991</c:v>
                </c:pt>
                <c:pt idx="11">
                  <c:v>820.09999999999991</c:v>
                </c:pt>
                <c:pt idx="12">
                  <c:v>820.09999999999991</c:v>
                </c:pt>
                <c:pt idx="13">
                  <c:v>820.09999999999991</c:v>
                </c:pt>
                <c:pt idx="14">
                  <c:v>820.09999999999991</c:v>
                </c:pt>
                <c:pt idx="15">
                  <c:v>655.9</c:v>
                </c:pt>
                <c:pt idx="16">
                  <c:v>655.9</c:v>
                </c:pt>
                <c:pt idx="17">
                  <c:v>655.9</c:v>
                </c:pt>
                <c:pt idx="18">
                  <c:v>655.9</c:v>
                </c:pt>
                <c:pt idx="19">
                  <c:v>484.5</c:v>
                </c:pt>
                <c:pt idx="20">
                  <c:v>484.5</c:v>
                </c:pt>
                <c:pt idx="21">
                  <c:v>484.5</c:v>
                </c:pt>
                <c:pt idx="22">
                  <c:v>484.5</c:v>
                </c:pt>
                <c:pt idx="23">
                  <c:v>484.5</c:v>
                </c:pt>
                <c:pt idx="24">
                  <c:v>484.5</c:v>
                </c:pt>
                <c:pt idx="25">
                  <c:v>215.8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1-CF43-BB9C-5216FA2A38EF}"/>
            </c:ext>
          </c:extLst>
        </c:ser>
        <c:ser>
          <c:idx val="1"/>
          <c:order val="1"/>
          <c:tx>
            <c:strRef>
              <c:f>capacity!$O$73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capacity!$O$169:$O$194</c:f>
              <c:numCache>
                <c:formatCode>General</c:formatCode>
                <c:ptCount val="26"/>
                <c:pt idx="0">
                  <c:v>56.84</c:v>
                </c:pt>
                <c:pt idx="1">
                  <c:v>56.84</c:v>
                </c:pt>
                <c:pt idx="2">
                  <c:v>56.84</c:v>
                </c:pt>
                <c:pt idx="3">
                  <c:v>56.84</c:v>
                </c:pt>
                <c:pt idx="4">
                  <c:v>56.84</c:v>
                </c:pt>
                <c:pt idx="5">
                  <c:v>56.84</c:v>
                </c:pt>
                <c:pt idx="6">
                  <c:v>56.84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56.84</c:v>
                </c:pt>
                <c:pt idx="11">
                  <c:v>56.84</c:v>
                </c:pt>
                <c:pt idx="12">
                  <c:v>56.84</c:v>
                </c:pt>
                <c:pt idx="13">
                  <c:v>56.84</c:v>
                </c:pt>
                <c:pt idx="14">
                  <c:v>56.84</c:v>
                </c:pt>
                <c:pt idx="15">
                  <c:v>56.84</c:v>
                </c:pt>
                <c:pt idx="16">
                  <c:v>56.84</c:v>
                </c:pt>
                <c:pt idx="17">
                  <c:v>56.84</c:v>
                </c:pt>
                <c:pt idx="18">
                  <c:v>56.84</c:v>
                </c:pt>
                <c:pt idx="19">
                  <c:v>56.84</c:v>
                </c:pt>
                <c:pt idx="20">
                  <c:v>56.84</c:v>
                </c:pt>
                <c:pt idx="21">
                  <c:v>56.84</c:v>
                </c:pt>
                <c:pt idx="22">
                  <c:v>56.84</c:v>
                </c:pt>
                <c:pt idx="23">
                  <c:v>56.84</c:v>
                </c:pt>
                <c:pt idx="24">
                  <c:v>56.84</c:v>
                </c:pt>
                <c:pt idx="25">
                  <c:v>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1-CF43-BB9C-5216FA2A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34008280"/>
        <c:axId val="1801833880"/>
      </c:barChart>
      <c:catAx>
        <c:axId val="-2134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801833880"/>
        <c:crosses val="autoZero"/>
        <c:auto val="1"/>
        <c:lblAlgn val="ctr"/>
        <c:lblOffset val="100"/>
        <c:noMultiLvlLbl val="0"/>
      </c:catAx>
      <c:valAx>
        <c:axId val="1801833880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2.12849723571788E-4"/>
              <c:y val="0.24901114389340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34008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25946239478695"/>
          <c:y val="0.188626771653543"/>
          <c:w val="0.202412055389628"/>
          <c:h val="0.19566978244143601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43650759125"/>
          <c:y val="4.97128788980533E-2"/>
          <c:w val="0.65677654761386906"/>
          <c:h val="0.81822055554401296"/>
        </c:manualLayout>
      </c:layout>
      <c:barChart>
        <c:barDir val="col"/>
        <c:grouping val="stacked"/>
        <c:varyColors val="0"/>
        <c:ser>
          <c:idx val="13"/>
          <c:order val="0"/>
          <c:tx>
            <c:strRef>
              <c:f>capacity!$I$73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capacity!$I$169:$I$194</c:f>
              <c:numCache>
                <c:formatCode>General</c:formatCode>
                <c:ptCount val="26"/>
                <c:pt idx="0">
                  <c:v>1190.3</c:v>
                </c:pt>
                <c:pt idx="1">
                  <c:v>1190.3</c:v>
                </c:pt>
                <c:pt idx="2">
                  <c:v>1190.3</c:v>
                </c:pt>
                <c:pt idx="3">
                  <c:v>1097.0999999999999</c:v>
                </c:pt>
                <c:pt idx="4">
                  <c:v>1097.0999999999999</c:v>
                </c:pt>
                <c:pt idx="5">
                  <c:v>1097.0999999999999</c:v>
                </c:pt>
                <c:pt idx="6">
                  <c:v>989.09999999999991</c:v>
                </c:pt>
                <c:pt idx="7">
                  <c:v>989.09999999999991</c:v>
                </c:pt>
                <c:pt idx="8">
                  <c:v>989.09999999999991</c:v>
                </c:pt>
                <c:pt idx="9">
                  <c:v>989.09999999999991</c:v>
                </c:pt>
                <c:pt idx="10">
                  <c:v>989.09999999999991</c:v>
                </c:pt>
                <c:pt idx="11">
                  <c:v>820.09999999999991</c:v>
                </c:pt>
                <c:pt idx="12">
                  <c:v>820.09999999999991</c:v>
                </c:pt>
                <c:pt idx="13">
                  <c:v>820.09999999999991</c:v>
                </c:pt>
                <c:pt idx="14">
                  <c:v>820.09999999999991</c:v>
                </c:pt>
                <c:pt idx="15">
                  <c:v>655.9</c:v>
                </c:pt>
                <c:pt idx="16">
                  <c:v>655.9</c:v>
                </c:pt>
                <c:pt idx="17">
                  <c:v>655.9</c:v>
                </c:pt>
                <c:pt idx="18">
                  <c:v>655.9</c:v>
                </c:pt>
                <c:pt idx="19">
                  <c:v>484.5</c:v>
                </c:pt>
                <c:pt idx="20">
                  <c:v>484.5</c:v>
                </c:pt>
                <c:pt idx="21">
                  <c:v>484.5</c:v>
                </c:pt>
                <c:pt idx="22">
                  <c:v>484.5</c:v>
                </c:pt>
                <c:pt idx="23">
                  <c:v>484.5</c:v>
                </c:pt>
                <c:pt idx="24">
                  <c:v>484.5</c:v>
                </c:pt>
                <c:pt idx="25">
                  <c:v>215.8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FA4B-B7E3-F80E047020DD}"/>
            </c:ext>
          </c:extLst>
        </c:ser>
        <c:ser>
          <c:idx val="1"/>
          <c:order val="1"/>
          <c:tx>
            <c:strRef>
              <c:f>capacity!$O$73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capacity!$O$169:$O$194</c:f>
              <c:numCache>
                <c:formatCode>General</c:formatCode>
                <c:ptCount val="26"/>
                <c:pt idx="0">
                  <c:v>56.84</c:v>
                </c:pt>
                <c:pt idx="1">
                  <c:v>56.84</c:v>
                </c:pt>
                <c:pt idx="2">
                  <c:v>56.84</c:v>
                </c:pt>
                <c:pt idx="3">
                  <c:v>56.84</c:v>
                </c:pt>
                <c:pt idx="4">
                  <c:v>56.84</c:v>
                </c:pt>
                <c:pt idx="5">
                  <c:v>56.84</c:v>
                </c:pt>
                <c:pt idx="6">
                  <c:v>56.84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56.84</c:v>
                </c:pt>
                <c:pt idx="11">
                  <c:v>56.84</c:v>
                </c:pt>
                <c:pt idx="12">
                  <c:v>56.84</c:v>
                </c:pt>
                <c:pt idx="13">
                  <c:v>56.84</c:v>
                </c:pt>
                <c:pt idx="14">
                  <c:v>56.84</c:v>
                </c:pt>
                <c:pt idx="15">
                  <c:v>56.84</c:v>
                </c:pt>
                <c:pt idx="16">
                  <c:v>56.84</c:v>
                </c:pt>
                <c:pt idx="17">
                  <c:v>56.84</c:v>
                </c:pt>
                <c:pt idx="18">
                  <c:v>56.84</c:v>
                </c:pt>
                <c:pt idx="19">
                  <c:v>56.84</c:v>
                </c:pt>
                <c:pt idx="20">
                  <c:v>56.84</c:v>
                </c:pt>
                <c:pt idx="21">
                  <c:v>56.84</c:v>
                </c:pt>
                <c:pt idx="22">
                  <c:v>56.84</c:v>
                </c:pt>
                <c:pt idx="23">
                  <c:v>56.84</c:v>
                </c:pt>
                <c:pt idx="24">
                  <c:v>56.84</c:v>
                </c:pt>
                <c:pt idx="25">
                  <c:v>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0-FA4B-B7E3-F80E047020DD}"/>
            </c:ext>
          </c:extLst>
        </c:ser>
        <c:ser>
          <c:idx val="0"/>
          <c:order val="2"/>
          <c:tx>
            <c:strRef>
              <c:f>capacity!$L$73</c:f>
              <c:strCache>
                <c:ptCount val="1"/>
                <c:pt idx="0">
                  <c:v>Refinery Cogen</c:v>
                </c:pt>
              </c:strCache>
            </c:strRef>
          </c:tx>
          <c:spPr>
            <a:solidFill>
              <a:srgbClr val="808080"/>
            </a:solidFill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capacity!$L$169:$L$194</c:f>
              <c:numCache>
                <c:formatCode>General</c:formatCode>
                <c:ptCount val="26"/>
                <c:pt idx="0">
                  <c:v>32.200000000000003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0-FA4B-B7E3-F80E047020DD}"/>
            </c:ext>
          </c:extLst>
        </c:ser>
        <c:ser>
          <c:idx val="5"/>
          <c:order val="3"/>
          <c:tx>
            <c:strRef>
              <c:f>capacity!$P$73</c:f>
              <c:strCache>
                <c:ptCount val="1"/>
                <c:pt idx="0">
                  <c:v>Kalaeloa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capacity!$P$169:$P$194</c:f>
              <c:numCache>
                <c:formatCode>General</c:formatCode>
                <c:ptCount val="2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0-FA4B-B7E3-F80E047020DD}"/>
            </c:ext>
          </c:extLst>
        </c:ser>
        <c:ser>
          <c:idx val="4"/>
          <c:order val="4"/>
          <c:tx>
            <c:strRef>
              <c:f>capacity!$F$73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capacity!$F$169:$F$194</c:f>
              <c:numCache>
                <c:formatCode>General</c:formatCode>
                <c:ptCount val="2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0-FA4B-B7E3-F80E047020DD}"/>
            </c:ext>
          </c:extLst>
        </c:ser>
        <c:ser>
          <c:idx val="7"/>
          <c:order val="5"/>
          <c:tx>
            <c:strRef>
              <c:f>capacity!$N$73</c:f>
              <c:strCache>
                <c:ptCount val="1"/>
                <c:pt idx="0">
                  <c:v>HPOWER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capacity!$N$169:$N$194</c:f>
              <c:numCache>
                <c:formatCode>General</c:formatCode>
                <c:ptCount val="2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90-FA4B-B7E3-F80E047020DD}"/>
            </c:ext>
          </c:extLst>
        </c:ser>
        <c:ser>
          <c:idx val="10"/>
          <c:order val="6"/>
          <c:tx>
            <c:strRef>
              <c:f>capacity!$S$73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26FDFF"/>
            </a:solidFill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capacity!$S$169:$S$194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90-FA4B-B7E3-F80E047020DD}"/>
            </c:ext>
          </c:extLst>
        </c:ser>
        <c:ser>
          <c:idx val="11"/>
          <c:order val="7"/>
          <c:tx>
            <c:strRef>
              <c:f>capacity!$G$73</c:f>
              <c:strCache>
                <c:ptCount val="1"/>
                <c:pt idx="0">
                  <c:v>Util.-Scale Batts.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capacity!$G$169:$G$194</c:f>
              <c:numCache>
                <c:formatCode>General</c:formatCode>
                <c:ptCount val="26"/>
                <c:pt idx="0">
                  <c:v>0</c:v>
                </c:pt>
                <c:pt idx="1">
                  <c:v>12.5</c:v>
                </c:pt>
                <c:pt idx="2">
                  <c:v>139.5</c:v>
                </c:pt>
                <c:pt idx="3">
                  <c:v>426.5</c:v>
                </c:pt>
                <c:pt idx="4">
                  <c:v>598.5</c:v>
                </c:pt>
                <c:pt idx="5">
                  <c:v>598.5</c:v>
                </c:pt>
                <c:pt idx="6">
                  <c:v>598.5</c:v>
                </c:pt>
                <c:pt idx="7">
                  <c:v>598.5</c:v>
                </c:pt>
                <c:pt idx="8">
                  <c:v>598.5</c:v>
                </c:pt>
                <c:pt idx="9">
                  <c:v>598.5</c:v>
                </c:pt>
                <c:pt idx="10">
                  <c:v>598.5</c:v>
                </c:pt>
                <c:pt idx="11">
                  <c:v>598.5</c:v>
                </c:pt>
                <c:pt idx="12">
                  <c:v>598.5</c:v>
                </c:pt>
                <c:pt idx="13">
                  <c:v>598.5</c:v>
                </c:pt>
                <c:pt idx="14">
                  <c:v>598.5</c:v>
                </c:pt>
                <c:pt idx="15">
                  <c:v>598.5</c:v>
                </c:pt>
                <c:pt idx="16">
                  <c:v>604.99288391477103</c:v>
                </c:pt>
                <c:pt idx="17">
                  <c:v>611.48576782954297</c:v>
                </c:pt>
                <c:pt idx="18">
                  <c:v>617.97865174431502</c:v>
                </c:pt>
                <c:pt idx="19">
                  <c:v>624.47153565908604</c:v>
                </c:pt>
                <c:pt idx="20">
                  <c:v>630.96441957385798</c:v>
                </c:pt>
                <c:pt idx="21">
                  <c:v>682.00372548473695</c:v>
                </c:pt>
                <c:pt idx="22">
                  <c:v>733.04303139561603</c:v>
                </c:pt>
                <c:pt idx="23">
                  <c:v>784.08233730649499</c:v>
                </c:pt>
                <c:pt idx="24">
                  <c:v>835.12164321737396</c:v>
                </c:pt>
                <c:pt idx="25">
                  <c:v>886.16094912825304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90-FA4B-B7E3-F80E047020DD}"/>
            </c:ext>
          </c:extLst>
        </c:ser>
        <c:ser>
          <c:idx val="12"/>
          <c:order val="8"/>
          <c:tx>
            <c:strRef>
              <c:f>capacity!$M$73</c:f>
              <c:strCache>
                <c:ptCount val="1"/>
                <c:pt idx="0">
                  <c:v>Fuel Cells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capacity!$M$169:$M$194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90-FA4B-B7E3-F80E047020DD}"/>
            </c:ext>
          </c:extLst>
        </c:ser>
        <c:ser>
          <c:idx val="8"/>
          <c:order val="9"/>
          <c:tx>
            <c:v>Distributed PV</c:v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capacity!$K$169:$K$194</c:f>
              <c:numCache>
                <c:formatCode>General</c:formatCode>
                <c:ptCount val="26"/>
                <c:pt idx="0">
                  <c:v>673.99999999999898</c:v>
                </c:pt>
                <c:pt idx="1">
                  <c:v>703.50999999999897</c:v>
                </c:pt>
                <c:pt idx="2">
                  <c:v>726.344999999999</c:v>
                </c:pt>
                <c:pt idx="3">
                  <c:v>745.51299999999901</c:v>
                </c:pt>
                <c:pt idx="4">
                  <c:v>768.599999999999</c:v>
                </c:pt>
                <c:pt idx="5">
                  <c:v>792.921999999999</c:v>
                </c:pt>
                <c:pt idx="6">
                  <c:v>818.80999999999904</c:v>
                </c:pt>
                <c:pt idx="7">
                  <c:v>846.04999999999905</c:v>
                </c:pt>
                <c:pt idx="8">
                  <c:v>874.43699999999899</c:v>
                </c:pt>
                <c:pt idx="9">
                  <c:v>904.12999999999806</c:v>
                </c:pt>
                <c:pt idx="10">
                  <c:v>934.65199999999891</c:v>
                </c:pt>
                <c:pt idx="11">
                  <c:v>965.97199999999907</c:v>
                </c:pt>
                <c:pt idx="12">
                  <c:v>998.20599999999899</c:v>
                </c:pt>
                <c:pt idx="13">
                  <c:v>1030.6259999999991</c:v>
                </c:pt>
                <c:pt idx="14">
                  <c:v>1063.6059999999991</c:v>
                </c:pt>
                <c:pt idx="15">
                  <c:v>1096.824999999998</c:v>
                </c:pt>
                <c:pt idx="16">
                  <c:v>1129.6099999999981</c:v>
                </c:pt>
                <c:pt idx="17">
                  <c:v>1162.784999999998</c:v>
                </c:pt>
                <c:pt idx="18">
                  <c:v>1195.7959999999971</c:v>
                </c:pt>
                <c:pt idx="19">
                  <c:v>1228.896999999997</c:v>
                </c:pt>
                <c:pt idx="20">
                  <c:v>1262.1589999999969</c:v>
                </c:pt>
                <c:pt idx="21">
                  <c:v>1295.615999999997</c:v>
                </c:pt>
                <c:pt idx="22">
                  <c:v>1328.958999999998</c:v>
                </c:pt>
                <c:pt idx="23">
                  <c:v>1363.0309999999979</c:v>
                </c:pt>
                <c:pt idx="24">
                  <c:v>1397.416999999997</c:v>
                </c:pt>
                <c:pt idx="25">
                  <c:v>1432.454999999997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90-FA4B-B7E3-F80E047020DD}"/>
            </c:ext>
          </c:extLst>
        </c:ser>
        <c:ser>
          <c:idx val="3"/>
          <c:order val="10"/>
          <c:tx>
            <c:strRef>
              <c:f>capacity!$U$73</c:f>
              <c:strCache>
                <c:ptCount val="1"/>
                <c:pt idx="0">
                  <c:v>Batteries (MWh)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capacity!$U$169:$U$194</c:f>
              <c:numCache>
                <c:formatCode>General</c:formatCode>
                <c:ptCount val="26"/>
                <c:pt idx="0">
                  <c:v>152.38800000000001</c:v>
                </c:pt>
                <c:pt idx="1">
                  <c:v>254.26</c:v>
                </c:pt>
                <c:pt idx="2">
                  <c:v>801.03199999999902</c:v>
                </c:pt>
                <c:pt idx="3">
                  <c:v>1786.5619999999999</c:v>
                </c:pt>
                <c:pt idx="4">
                  <c:v>2616.4899999999998</c:v>
                </c:pt>
                <c:pt idx="5">
                  <c:v>2634.6579999999999</c:v>
                </c:pt>
                <c:pt idx="6">
                  <c:v>2947.3994995190801</c:v>
                </c:pt>
                <c:pt idx="7">
                  <c:v>3263.3049990381601</c:v>
                </c:pt>
                <c:pt idx="8">
                  <c:v>3581.6264985572388</c:v>
                </c:pt>
                <c:pt idx="9">
                  <c:v>3902.3359980763189</c:v>
                </c:pt>
                <c:pt idx="10">
                  <c:v>4225.4334975953998</c:v>
                </c:pt>
                <c:pt idx="11">
                  <c:v>4415.2297157354687</c:v>
                </c:pt>
                <c:pt idx="12">
                  <c:v>4606.4979338755393</c:v>
                </c:pt>
                <c:pt idx="13">
                  <c:v>4798.8981520155985</c:v>
                </c:pt>
                <c:pt idx="14">
                  <c:v>4992.5343701556694</c:v>
                </c:pt>
                <c:pt idx="15">
                  <c:v>5186.8705882957302</c:v>
                </c:pt>
                <c:pt idx="16">
                  <c:v>5268.9436946225796</c:v>
                </c:pt>
                <c:pt idx="17">
                  <c:v>5351.5448009494303</c:v>
                </c:pt>
                <c:pt idx="18">
                  <c:v>5434.5019072762798</c:v>
                </c:pt>
                <c:pt idx="19">
                  <c:v>5517.65901360313</c:v>
                </c:pt>
                <c:pt idx="20">
                  <c:v>5601.0041199299794</c:v>
                </c:pt>
                <c:pt idx="21">
                  <c:v>6126.9470598934995</c:v>
                </c:pt>
                <c:pt idx="22">
                  <c:v>6653.52599985701</c:v>
                </c:pt>
                <c:pt idx="23">
                  <c:v>7180.66493982053</c:v>
                </c:pt>
                <c:pt idx="24">
                  <c:v>7708.3318797840502</c:v>
                </c:pt>
                <c:pt idx="25">
                  <c:v>8236.4308197475602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90-FA4B-B7E3-F80E047020DD}"/>
            </c:ext>
          </c:extLst>
        </c:ser>
        <c:ser>
          <c:idx val="9"/>
          <c:order val="11"/>
          <c:tx>
            <c:strRef>
              <c:f>capacity!$Q$73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capacity!$Q$169:$Q$194</c:f>
              <c:numCache>
                <c:formatCode>General</c:formatCode>
                <c:ptCount val="26"/>
                <c:pt idx="0">
                  <c:v>99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163</c:v>
                </c:pt>
                <c:pt idx="7">
                  <c:v>203</c:v>
                </c:pt>
                <c:pt idx="8">
                  <c:v>243</c:v>
                </c:pt>
                <c:pt idx="9">
                  <c:v>283</c:v>
                </c:pt>
                <c:pt idx="10">
                  <c:v>323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323</c:v>
                </c:pt>
                <c:pt idx="15">
                  <c:v>323</c:v>
                </c:pt>
                <c:pt idx="16">
                  <c:v>323</c:v>
                </c:pt>
                <c:pt idx="17">
                  <c:v>323</c:v>
                </c:pt>
                <c:pt idx="18">
                  <c:v>323</c:v>
                </c:pt>
                <c:pt idx="19">
                  <c:v>323</c:v>
                </c:pt>
                <c:pt idx="20">
                  <c:v>323</c:v>
                </c:pt>
                <c:pt idx="21">
                  <c:v>323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90-FA4B-B7E3-F80E047020DD}"/>
            </c:ext>
          </c:extLst>
        </c:ser>
        <c:ser>
          <c:idx val="2"/>
          <c:order val="12"/>
          <c:tx>
            <c:strRef>
              <c:f>capacity!$R$73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capacity!$E$169:$E$194</c:f>
              <c:numCache>
                <c:formatCode>General</c:formatCode>
                <c:ptCount val="2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</c:numCache>
            </c:numRef>
          </c:cat>
          <c:val>
            <c:numRef>
              <c:f>capacity!$R$169:$R$194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139.45195041677499</c:v>
                </c:pt>
                <c:pt idx="25">
                  <c:v>278.90390083355101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90-FA4B-B7E3-F80E0470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24457768"/>
        <c:axId val="-2027843944"/>
      </c:barChart>
      <c:catAx>
        <c:axId val="-20244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-2027843944"/>
        <c:crosses val="autoZero"/>
        <c:auto val="1"/>
        <c:lblAlgn val="ctr"/>
        <c:lblOffset val="100"/>
        <c:noMultiLvlLbl val="0"/>
      </c:catAx>
      <c:valAx>
        <c:axId val="-2027843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2.12849723571788E-4"/>
              <c:y val="0.24901114389340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24457768"/>
        <c:crosses val="autoZero"/>
        <c:crossBetween val="between"/>
        <c:majorUnit val="1000"/>
      </c:valAx>
    </c:plotArea>
    <c:legend>
      <c:legendPos val="r"/>
      <c:legendEntry>
        <c:idx val="4"/>
        <c:delete val="1"/>
      </c:legendEntry>
      <c:legendEntry>
        <c:idx val="6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9741516944359903"/>
          <c:y val="8.4471427457706402E-2"/>
          <c:w val="0.194199112541871"/>
          <c:h val="0.77155335832501204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62978446912"/>
          <c:y val="4.97128788980533E-2"/>
          <c:w val="0.72307488436909495"/>
          <c:h val="0.81822055554401296"/>
        </c:manualLayout>
      </c:layout>
      <c:areaChart>
        <c:grouping val="stacked"/>
        <c:varyColors val="0"/>
        <c:ser>
          <c:idx val="13"/>
          <c:order val="0"/>
          <c:tx>
            <c:strRef>
              <c:f>capacity!$I$73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capacity!$I$139:$I$194</c:f>
              <c:numCache>
                <c:formatCode>General</c:formatCode>
                <c:ptCount val="56"/>
                <c:pt idx="0">
                  <c:v>1190.3</c:v>
                </c:pt>
                <c:pt idx="1">
                  <c:v>1190.3</c:v>
                </c:pt>
                <c:pt idx="2">
                  <c:v>1190.3</c:v>
                </c:pt>
                <c:pt idx="3">
                  <c:v>1097.0999999999999</c:v>
                </c:pt>
                <c:pt idx="4">
                  <c:v>1097.0999999999999</c:v>
                </c:pt>
                <c:pt idx="5">
                  <c:v>1097.0999999999999</c:v>
                </c:pt>
                <c:pt idx="6">
                  <c:v>989.09999999999991</c:v>
                </c:pt>
                <c:pt idx="7">
                  <c:v>989.09999999999991</c:v>
                </c:pt>
                <c:pt idx="8">
                  <c:v>720.4</c:v>
                </c:pt>
                <c:pt idx="9">
                  <c:v>720.4</c:v>
                </c:pt>
                <c:pt idx="10">
                  <c:v>720.4</c:v>
                </c:pt>
                <c:pt idx="11">
                  <c:v>551.4</c:v>
                </c:pt>
                <c:pt idx="12">
                  <c:v>551.4</c:v>
                </c:pt>
                <c:pt idx="13">
                  <c:v>551.4</c:v>
                </c:pt>
                <c:pt idx="14">
                  <c:v>551.4</c:v>
                </c:pt>
                <c:pt idx="15">
                  <c:v>387.19999999999993</c:v>
                </c:pt>
                <c:pt idx="16">
                  <c:v>387.19999999999993</c:v>
                </c:pt>
                <c:pt idx="17">
                  <c:v>387.19999999999993</c:v>
                </c:pt>
                <c:pt idx="18">
                  <c:v>387.19999999999993</c:v>
                </c:pt>
                <c:pt idx="19">
                  <c:v>215.8</c:v>
                </c:pt>
                <c:pt idx="20">
                  <c:v>215.8</c:v>
                </c:pt>
                <c:pt idx="21">
                  <c:v>215.8</c:v>
                </c:pt>
                <c:pt idx="22">
                  <c:v>215.8</c:v>
                </c:pt>
                <c:pt idx="23">
                  <c:v>215.8</c:v>
                </c:pt>
                <c:pt idx="24">
                  <c:v>215.8</c:v>
                </c:pt>
                <c:pt idx="25">
                  <c:v>215.8</c:v>
                </c:pt>
                <c:pt idx="30">
                  <c:v>1190.3</c:v>
                </c:pt>
                <c:pt idx="31">
                  <c:v>1190.3</c:v>
                </c:pt>
                <c:pt idx="32">
                  <c:v>1190.3</c:v>
                </c:pt>
                <c:pt idx="33">
                  <c:v>1097.0999999999999</c:v>
                </c:pt>
                <c:pt idx="34">
                  <c:v>1097.0999999999999</c:v>
                </c:pt>
                <c:pt idx="35">
                  <c:v>1097.0999999999999</c:v>
                </c:pt>
                <c:pt idx="36">
                  <c:v>989.09999999999991</c:v>
                </c:pt>
                <c:pt idx="37">
                  <c:v>989.09999999999991</c:v>
                </c:pt>
                <c:pt idx="38">
                  <c:v>989.09999999999991</c:v>
                </c:pt>
                <c:pt idx="39">
                  <c:v>989.09999999999991</c:v>
                </c:pt>
                <c:pt idx="40">
                  <c:v>989.09999999999991</c:v>
                </c:pt>
                <c:pt idx="41">
                  <c:v>820.09999999999991</c:v>
                </c:pt>
                <c:pt idx="42">
                  <c:v>820.09999999999991</c:v>
                </c:pt>
                <c:pt idx="43">
                  <c:v>820.09999999999991</c:v>
                </c:pt>
                <c:pt idx="44">
                  <c:v>820.09999999999991</c:v>
                </c:pt>
                <c:pt idx="45">
                  <c:v>655.9</c:v>
                </c:pt>
                <c:pt idx="46">
                  <c:v>655.9</c:v>
                </c:pt>
                <c:pt idx="47">
                  <c:v>655.9</c:v>
                </c:pt>
                <c:pt idx="48">
                  <c:v>655.9</c:v>
                </c:pt>
                <c:pt idx="49">
                  <c:v>484.5</c:v>
                </c:pt>
                <c:pt idx="50">
                  <c:v>484.5</c:v>
                </c:pt>
                <c:pt idx="51">
                  <c:v>484.5</c:v>
                </c:pt>
                <c:pt idx="52">
                  <c:v>484.5</c:v>
                </c:pt>
                <c:pt idx="53">
                  <c:v>484.5</c:v>
                </c:pt>
                <c:pt idx="54">
                  <c:v>484.5</c:v>
                </c:pt>
                <c:pt idx="55">
                  <c:v>215.8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504E-8CA9-29A61EB8CD24}"/>
            </c:ext>
          </c:extLst>
        </c:ser>
        <c:ser>
          <c:idx val="1"/>
          <c:order val="1"/>
          <c:tx>
            <c:strRef>
              <c:f>capacity!$O$73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capacity!$O$139:$O$194</c:f>
              <c:numCache>
                <c:formatCode>General</c:formatCode>
                <c:ptCount val="56"/>
                <c:pt idx="0">
                  <c:v>56.84</c:v>
                </c:pt>
                <c:pt idx="1">
                  <c:v>56.84</c:v>
                </c:pt>
                <c:pt idx="2">
                  <c:v>56.84</c:v>
                </c:pt>
                <c:pt idx="3">
                  <c:v>56.84</c:v>
                </c:pt>
                <c:pt idx="4">
                  <c:v>56.84</c:v>
                </c:pt>
                <c:pt idx="5">
                  <c:v>56.84</c:v>
                </c:pt>
                <c:pt idx="6">
                  <c:v>56.84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56.84</c:v>
                </c:pt>
                <c:pt idx="11">
                  <c:v>56.84</c:v>
                </c:pt>
                <c:pt idx="12">
                  <c:v>56.84</c:v>
                </c:pt>
                <c:pt idx="13">
                  <c:v>56.84</c:v>
                </c:pt>
                <c:pt idx="14">
                  <c:v>56.84</c:v>
                </c:pt>
                <c:pt idx="15">
                  <c:v>56.84</c:v>
                </c:pt>
                <c:pt idx="16">
                  <c:v>56.84</c:v>
                </c:pt>
                <c:pt idx="17">
                  <c:v>56.84</c:v>
                </c:pt>
                <c:pt idx="18">
                  <c:v>56.84</c:v>
                </c:pt>
                <c:pt idx="19">
                  <c:v>56.84</c:v>
                </c:pt>
                <c:pt idx="20">
                  <c:v>56.84</c:v>
                </c:pt>
                <c:pt idx="21">
                  <c:v>56.84</c:v>
                </c:pt>
                <c:pt idx="22">
                  <c:v>56.84</c:v>
                </c:pt>
                <c:pt idx="23">
                  <c:v>56.84</c:v>
                </c:pt>
                <c:pt idx="24">
                  <c:v>56.84</c:v>
                </c:pt>
                <c:pt idx="25">
                  <c:v>123.985568</c:v>
                </c:pt>
                <c:pt idx="30">
                  <c:v>56.84</c:v>
                </c:pt>
                <c:pt idx="31">
                  <c:v>56.84</c:v>
                </c:pt>
                <c:pt idx="32">
                  <c:v>56.84</c:v>
                </c:pt>
                <c:pt idx="33">
                  <c:v>56.84</c:v>
                </c:pt>
                <c:pt idx="34">
                  <c:v>56.84</c:v>
                </c:pt>
                <c:pt idx="35">
                  <c:v>56.84</c:v>
                </c:pt>
                <c:pt idx="36">
                  <c:v>56.84</c:v>
                </c:pt>
                <c:pt idx="37">
                  <c:v>56.84</c:v>
                </c:pt>
                <c:pt idx="38">
                  <c:v>56.84</c:v>
                </c:pt>
                <c:pt idx="39">
                  <c:v>56.84</c:v>
                </c:pt>
                <c:pt idx="40">
                  <c:v>56.84</c:v>
                </c:pt>
                <c:pt idx="41">
                  <c:v>56.84</c:v>
                </c:pt>
                <c:pt idx="42">
                  <c:v>56.84</c:v>
                </c:pt>
                <c:pt idx="43">
                  <c:v>56.84</c:v>
                </c:pt>
                <c:pt idx="44">
                  <c:v>56.84</c:v>
                </c:pt>
                <c:pt idx="45">
                  <c:v>56.84</c:v>
                </c:pt>
                <c:pt idx="46">
                  <c:v>56.84</c:v>
                </c:pt>
                <c:pt idx="47">
                  <c:v>56.84</c:v>
                </c:pt>
                <c:pt idx="48">
                  <c:v>56.84</c:v>
                </c:pt>
                <c:pt idx="49">
                  <c:v>56.84</c:v>
                </c:pt>
                <c:pt idx="50">
                  <c:v>56.84</c:v>
                </c:pt>
                <c:pt idx="51">
                  <c:v>56.84</c:v>
                </c:pt>
                <c:pt idx="52">
                  <c:v>56.84</c:v>
                </c:pt>
                <c:pt idx="53">
                  <c:v>56.84</c:v>
                </c:pt>
                <c:pt idx="54">
                  <c:v>56.84</c:v>
                </c:pt>
                <c:pt idx="55">
                  <c:v>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C-504E-8CA9-29A61EB8CD24}"/>
            </c:ext>
          </c:extLst>
        </c:ser>
        <c:ser>
          <c:idx val="6"/>
          <c:order val="2"/>
          <c:tx>
            <c:strRef>
              <c:f>capacity!$J$73</c:f>
              <c:strCache>
                <c:ptCount val="1"/>
                <c:pt idx="0">
                  <c:v>Combined Cycle</c:v>
                </c:pt>
              </c:strCache>
            </c:strRef>
          </c:tx>
          <c:spPr>
            <a:solidFill>
              <a:srgbClr val="E7E7E7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capacity!$J$139:$J$194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150.58600000000001</c:v>
                </c:pt>
                <c:pt idx="7">
                  <c:v>150.58600000000001</c:v>
                </c:pt>
                <c:pt idx="8">
                  <c:v>301.17200000000003</c:v>
                </c:pt>
                <c:pt idx="9">
                  <c:v>301.17200000000003</c:v>
                </c:pt>
                <c:pt idx="10">
                  <c:v>301.17200000000003</c:v>
                </c:pt>
                <c:pt idx="11">
                  <c:v>301.17200000000003</c:v>
                </c:pt>
                <c:pt idx="12">
                  <c:v>602.34400000000005</c:v>
                </c:pt>
                <c:pt idx="13">
                  <c:v>602.34400000000005</c:v>
                </c:pt>
                <c:pt idx="14">
                  <c:v>602.34400000000005</c:v>
                </c:pt>
                <c:pt idx="15">
                  <c:v>602.34400000000005</c:v>
                </c:pt>
                <c:pt idx="16">
                  <c:v>602.34400000000005</c:v>
                </c:pt>
                <c:pt idx="17">
                  <c:v>602.34400000000005</c:v>
                </c:pt>
                <c:pt idx="18">
                  <c:v>602.34400000000005</c:v>
                </c:pt>
                <c:pt idx="19">
                  <c:v>602.34400000000005</c:v>
                </c:pt>
                <c:pt idx="20">
                  <c:v>602.34400000000005</c:v>
                </c:pt>
                <c:pt idx="21">
                  <c:v>602.34400000000005</c:v>
                </c:pt>
                <c:pt idx="22">
                  <c:v>602.34400000000005</c:v>
                </c:pt>
                <c:pt idx="23">
                  <c:v>602.34400000000005</c:v>
                </c:pt>
                <c:pt idx="24">
                  <c:v>602.34400000000005</c:v>
                </c:pt>
                <c:pt idx="25">
                  <c:v>602.34400000000005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C-504E-8CA9-29A61EB8CD24}"/>
            </c:ext>
          </c:extLst>
        </c:ser>
        <c:ser>
          <c:idx val="0"/>
          <c:order val="3"/>
          <c:tx>
            <c:strRef>
              <c:f>capacity!$L$73</c:f>
              <c:strCache>
                <c:ptCount val="1"/>
                <c:pt idx="0">
                  <c:v>Refinery Cogen</c:v>
                </c:pt>
              </c:strCache>
            </c:strRef>
          </c:tx>
          <c:spPr>
            <a:solidFill>
              <a:srgbClr val="808080"/>
            </a:solidFill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capacity!$L$139:$L$194</c:f>
              <c:numCache>
                <c:formatCode>General</c:formatCode>
                <c:ptCount val="56"/>
                <c:pt idx="0">
                  <c:v>32.200000000000003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0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C-504E-8CA9-29A61EB8CD24}"/>
            </c:ext>
          </c:extLst>
        </c:ser>
        <c:ser>
          <c:idx val="5"/>
          <c:order val="4"/>
          <c:tx>
            <c:strRef>
              <c:f>capacity!$P$73</c:f>
              <c:strCache>
                <c:ptCount val="1"/>
                <c:pt idx="0">
                  <c:v>Kalaeloa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capacity!$P$139:$P$194</c:f>
              <c:numCache>
                <c:formatCode>General</c:formatCode>
                <c:ptCount val="5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208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208</c:v>
                </c:pt>
                <c:pt idx="5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C-504E-8CA9-29A61EB8CD24}"/>
            </c:ext>
          </c:extLst>
        </c:ser>
        <c:ser>
          <c:idx val="4"/>
          <c:order val="5"/>
          <c:tx>
            <c:strRef>
              <c:f>capacity!$F$73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capacity!$F$139:$F$194</c:f>
              <c:numCache>
                <c:formatCode>General</c:formatCode>
                <c:ptCount val="5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C-504E-8CA9-29A61EB8CD24}"/>
            </c:ext>
          </c:extLst>
        </c:ser>
        <c:ser>
          <c:idx val="7"/>
          <c:order val="6"/>
          <c:tx>
            <c:strRef>
              <c:f>capacity!$N$73</c:f>
              <c:strCache>
                <c:ptCount val="1"/>
                <c:pt idx="0">
                  <c:v>HPOWER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capacity!$N$139:$N$194</c:f>
              <c:numCache>
                <c:formatCode>General</c:formatCode>
                <c:ptCount val="5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C-504E-8CA9-29A61EB8CD24}"/>
            </c:ext>
          </c:extLst>
        </c:ser>
        <c:ser>
          <c:idx val="10"/>
          <c:order val="7"/>
          <c:tx>
            <c:strRef>
              <c:f>capacity!$S$73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26FDFF"/>
            </a:solidFill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capacity!$S$139:$S$194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DC-504E-8CA9-29A61EB8CD24}"/>
            </c:ext>
          </c:extLst>
        </c:ser>
        <c:ser>
          <c:idx val="12"/>
          <c:order val="8"/>
          <c:tx>
            <c:strRef>
              <c:f>capacity!$M$73</c:f>
              <c:strCache>
                <c:ptCount val="1"/>
                <c:pt idx="0">
                  <c:v>Fuel Cells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capacity!$M$139:$M$194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DC-504E-8CA9-29A61EB8CD24}"/>
            </c:ext>
          </c:extLst>
        </c:ser>
        <c:ser>
          <c:idx val="8"/>
          <c:order val="9"/>
          <c:tx>
            <c:strRef>
              <c:f>capacity!$K$73</c:f>
              <c:strCache>
                <c:ptCount val="1"/>
                <c:pt idx="0">
                  <c:v>Distributed PV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capacity!$K$139:$K$194</c:f>
              <c:numCache>
                <c:formatCode>General</c:formatCode>
                <c:ptCount val="56"/>
                <c:pt idx="0">
                  <c:v>673.99999999999898</c:v>
                </c:pt>
                <c:pt idx="1">
                  <c:v>673.99999999999898</c:v>
                </c:pt>
                <c:pt idx="2">
                  <c:v>673.99999999999898</c:v>
                </c:pt>
                <c:pt idx="3">
                  <c:v>673.99999999999898</c:v>
                </c:pt>
                <c:pt idx="4">
                  <c:v>673.99999999999898</c:v>
                </c:pt>
                <c:pt idx="5">
                  <c:v>673.99999999999898</c:v>
                </c:pt>
                <c:pt idx="6">
                  <c:v>673.99999999999898</c:v>
                </c:pt>
                <c:pt idx="7">
                  <c:v>673.99999999999898</c:v>
                </c:pt>
                <c:pt idx="8">
                  <c:v>681.29999999999791</c:v>
                </c:pt>
                <c:pt idx="9">
                  <c:v>707.09999999999798</c:v>
                </c:pt>
                <c:pt idx="10">
                  <c:v>734.39999999999804</c:v>
                </c:pt>
                <c:pt idx="11">
                  <c:v>762.79999999999791</c:v>
                </c:pt>
                <c:pt idx="12">
                  <c:v>792.49999999999795</c:v>
                </c:pt>
                <c:pt idx="13">
                  <c:v>822.99999999999795</c:v>
                </c:pt>
                <c:pt idx="14">
                  <c:v>854.29999999999791</c:v>
                </c:pt>
                <c:pt idx="15">
                  <c:v>886.49999999999795</c:v>
                </c:pt>
                <c:pt idx="16">
                  <c:v>918.99999999999795</c:v>
                </c:pt>
                <c:pt idx="17">
                  <c:v>951.89999999999804</c:v>
                </c:pt>
                <c:pt idx="18">
                  <c:v>985.199999999998</c:v>
                </c:pt>
                <c:pt idx="19">
                  <c:v>1017.899999999998</c:v>
                </c:pt>
                <c:pt idx="20">
                  <c:v>1051.0999999999981</c:v>
                </c:pt>
                <c:pt idx="21">
                  <c:v>1084.0999999999981</c:v>
                </c:pt>
                <c:pt idx="22">
                  <c:v>1117.199999999998</c:v>
                </c:pt>
                <c:pt idx="23">
                  <c:v>1150.4999999999982</c:v>
                </c:pt>
                <c:pt idx="24">
                  <c:v>1183.999999999998</c:v>
                </c:pt>
                <c:pt idx="25">
                  <c:v>1217.299999999999</c:v>
                </c:pt>
                <c:pt idx="30">
                  <c:v>673.99999999999898</c:v>
                </c:pt>
                <c:pt idx="31">
                  <c:v>703.50999999999897</c:v>
                </c:pt>
                <c:pt idx="32">
                  <c:v>726.344999999999</c:v>
                </c:pt>
                <c:pt idx="33">
                  <c:v>745.51299999999901</c:v>
                </c:pt>
                <c:pt idx="34">
                  <c:v>768.599999999999</c:v>
                </c:pt>
                <c:pt idx="35">
                  <c:v>792.921999999999</c:v>
                </c:pt>
                <c:pt idx="36">
                  <c:v>818.80999999999904</c:v>
                </c:pt>
                <c:pt idx="37">
                  <c:v>846.04999999999905</c:v>
                </c:pt>
                <c:pt idx="38">
                  <c:v>874.43699999999899</c:v>
                </c:pt>
                <c:pt idx="39">
                  <c:v>904.12999999999806</c:v>
                </c:pt>
                <c:pt idx="40">
                  <c:v>934.65199999999891</c:v>
                </c:pt>
                <c:pt idx="41">
                  <c:v>965.97199999999907</c:v>
                </c:pt>
                <c:pt idx="42">
                  <c:v>998.20599999999899</c:v>
                </c:pt>
                <c:pt idx="43">
                  <c:v>1030.6259999999991</c:v>
                </c:pt>
                <c:pt idx="44">
                  <c:v>1063.6059999999991</c:v>
                </c:pt>
                <c:pt idx="45">
                  <c:v>1096.824999999998</c:v>
                </c:pt>
                <c:pt idx="46">
                  <c:v>1129.6099999999981</c:v>
                </c:pt>
                <c:pt idx="47">
                  <c:v>1162.784999999998</c:v>
                </c:pt>
                <c:pt idx="48">
                  <c:v>1195.7959999999971</c:v>
                </c:pt>
                <c:pt idx="49">
                  <c:v>1228.896999999997</c:v>
                </c:pt>
                <c:pt idx="50">
                  <c:v>1262.1589999999969</c:v>
                </c:pt>
                <c:pt idx="51">
                  <c:v>1295.615999999997</c:v>
                </c:pt>
                <c:pt idx="52">
                  <c:v>1328.958999999998</c:v>
                </c:pt>
                <c:pt idx="53">
                  <c:v>1363.0309999999979</c:v>
                </c:pt>
                <c:pt idx="54">
                  <c:v>1397.416999999997</c:v>
                </c:pt>
                <c:pt idx="55">
                  <c:v>1432.454999999997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DC-504E-8CA9-29A61EB8CD24}"/>
            </c:ext>
          </c:extLst>
        </c:ser>
        <c:ser>
          <c:idx val="9"/>
          <c:order val="10"/>
          <c:tx>
            <c:strRef>
              <c:f>capacity!$Q$73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capacity!$Q$139:$Q$194</c:f>
              <c:numCache>
                <c:formatCode>General</c:formatCode>
                <c:ptCount val="56"/>
                <c:pt idx="0">
                  <c:v>99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30">
                  <c:v>99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163</c:v>
                </c:pt>
                <c:pt idx="37">
                  <c:v>203</c:v>
                </c:pt>
                <c:pt idx="38">
                  <c:v>243</c:v>
                </c:pt>
                <c:pt idx="39">
                  <c:v>283</c:v>
                </c:pt>
                <c:pt idx="40">
                  <c:v>323</c:v>
                </c:pt>
                <c:pt idx="41">
                  <c:v>323</c:v>
                </c:pt>
                <c:pt idx="42">
                  <c:v>323</c:v>
                </c:pt>
                <c:pt idx="43">
                  <c:v>323</c:v>
                </c:pt>
                <c:pt idx="44">
                  <c:v>323</c:v>
                </c:pt>
                <c:pt idx="45">
                  <c:v>323</c:v>
                </c:pt>
                <c:pt idx="46">
                  <c:v>323</c:v>
                </c:pt>
                <c:pt idx="47">
                  <c:v>323</c:v>
                </c:pt>
                <c:pt idx="48">
                  <c:v>323</c:v>
                </c:pt>
                <c:pt idx="49">
                  <c:v>323</c:v>
                </c:pt>
                <c:pt idx="50">
                  <c:v>323</c:v>
                </c:pt>
                <c:pt idx="51">
                  <c:v>323</c:v>
                </c:pt>
                <c:pt idx="52">
                  <c:v>323</c:v>
                </c:pt>
                <c:pt idx="53">
                  <c:v>323</c:v>
                </c:pt>
                <c:pt idx="54">
                  <c:v>323</c:v>
                </c:pt>
                <c:pt idx="5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DC-504E-8CA9-29A61EB8CD24}"/>
            </c:ext>
          </c:extLst>
        </c:ser>
        <c:ser>
          <c:idx val="2"/>
          <c:order val="11"/>
          <c:tx>
            <c:strRef>
              <c:f>capacity!$R$73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capacity!$R$139:$R$194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139.45195041677499</c:v>
                </c:pt>
                <c:pt idx="55">
                  <c:v>278.90390083355101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DC-504E-8CA9-29A61EB8CD24}"/>
            </c:ext>
          </c:extLst>
        </c:ser>
        <c:ser>
          <c:idx val="11"/>
          <c:order val="12"/>
          <c:tx>
            <c:strRef>
              <c:f>capacity!$G$73</c:f>
              <c:strCache>
                <c:ptCount val="1"/>
                <c:pt idx="0">
                  <c:v>Util.-Scale Batts.</c:v>
                </c:pt>
              </c:strCache>
            </c:strRef>
          </c:tx>
          <c:spPr>
            <a:solidFill>
              <a:srgbClr val="740000"/>
            </a:solidFill>
          </c:spPr>
          <c:cat>
            <c:numRef>
              <c:f>capacity!$E$139:$E$194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</c:numCache>
            </c:numRef>
          </c:cat>
          <c:val>
            <c:numRef>
              <c:f>capacity!$G$139:$G$194</c:f>
              <c:numCache>
                <c:formatCode>General</c:formatCode>
                <c:ptCount val="56"/>
                <c:pt idx="0">
                  <c:v>0</c:v>
                </c:pt>
                <c:pt idx="1">
                  <c:v>12.5</c:v>
                </c:pt>
                <c:pt idx="2">
                  <c:v>339.5</c:v>
                </c:pt>
                <c:pt idx="3">
                  <c:v>339.5</c:v>
                </c:pt>
                <c:pt idx="4">
                  <c:v>339.5</c:v>
                </c:pt>
                <c:pt idx="5">
                  <c:v>339.5</c:v>
                </c:pt>
                <c:pt idx="6">
                  <c:v>339.5</c:v>
                </c:pt>
                <c:pt idx="7">
                  <c:v>339.5</c:v>
                </c:pt>
                <c:pt idx="8">
                  <c:v>339.5</c:v>
                </c:pt>
                <c:pt idx="9">
                  <c:v>339.5</c:v>
                </c:pt>
                <c:pt idx="10">
                  <c:v>504.5</c:v>
                </c:pt>
                <c:pt idx="11">
                  <c:v>504.5</c:v>
                </c:pt>
                <c:pt idx="12">
                  <c:v>504.5</c:v>
                </c:pt>
                <c:pt idx="13">
                  <c:v>504.5</c:v>
                </c:pt>
                <c:pt idx="14">
                  <c:v>504.5</c:v>
                </c:pt>
                <c:pt idx="15">
                  <c:v>672.5</c:v>
                </c:pt>
                <c:pt idx="16">
                  <c:v>672.5</c:v>
                </c:pt>
                <c:pt idx="17">
                  <c:v>672.5</c:v>
                </c:pt>
                <c:pt idx="18">
                  <c:v>672.5</c:v>
                </c:pt>
                <c:pt idx="19">
                  <c:v>672.5</c:v>
                </c:pt>
                <c:pt idx="20">
                  <c:v>1092.5</c:v>
                </c:pt>
                <c:pt idx="21">
                  <c:v>1092.5</c:v>
                </c:pt>
                <c:pt idx="22">
                  <c:v>1092.5</c:v>
                </c:pt>
                <c:pt idx="23">
                  <c:v>1092.5</c:v>
                </c:pt>
                <c:pt idx="24">
                  <c:v>1092.5</c:v>
                </c:pt>
                <c:pt idx="25">
                  <c:v>2617.5</c:v>
                </c:pt>
                <c:pt idx="30">
                  <c:v>0</c:v>
                </c:pt>
                <c:pt idx="31">
                  <c:v>12.5</c:v>
                </c:pt>
                <c:pt idx="32">
                  <c:v>139.5</c:v>
                </c:pt>
                <c:pt idx="33">
                  <c:v>426.5</c:v>
                </c:pt>
                <c:pt idx="34">
                  <c:v>598.5</c:v>
                </c:pt>
                <c:pt idx="35">
                  <c:v>598.5</c:v>
                </c:pt>
                <c:pt idx="36">
                  <c:v>598.5</c:v>
                </c:pt>
                <c:pt idx="37">
                  <c:v>598.5</c:v>
                </c:pt>
                <c:pt idx="38">
                  <c:v>598.5</c:v>
                </c:pt>
                <c:pt idx="39">
                  <c:v>598.5</c:v>
                </c:pt>
                <c:pt idx="40">
                  <c:v>598.5</c:v>
                </c:pt>
                <c:pt idx="41">
                  <c:v>598.5</c:v>
                </c:pt>
                <c:pt idx="42">
                  <c:v>598.5</c:v>
                </c:pt>
                <c:pt idx="43">
                  <c:v>598.5</c:v>
                </c:pt>
                <c:pt idx="44">
                  <c:v>598.5</c:v>
                </c:pt>
                <c:pt idx="45">
                  <c:v>598.5</c:v>
                </c:pt>
                <c:pt idx="46">
                  <c:v>604.99288391477103</c:v>
                </c:pt>
                <c:pt idx="47">
                  <c:v>611.48576782954297</c:v>
                </c:pt>
                <c:pt idx="48">
                  <c:v>617.97865174431502</c:v>
                </c:pt>
                <c:pt idx="49">
                  <c:v>624.47153565908604</c:v>
                </c:pt>
                <c:pt idx="50">
                  <c:v>630.96441957385798</c:v>
                </c:pt>
                <c:pt idx="51">
                  <c:v>682.00372548473695</c:v>
                </c:pt>
                <c:pt idx="52">
                  <c:v>733.04303139561603</c:v>
                </c:pt>
                <c:pt idx="53">
                  <c:v>784.08233730649499</c:v>
                </c:pt>
                <c:pt idx="54">
                  <c:v>835.12164321737396</c:v>
                </c:pt>
                <c:pt idx="55">
                  <c:v>886.16094912825304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DC-504E-8CA9-29A61EB8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859992"/>
        <c:axId val="1803223480"/>
      </c:areaChart>
      <c:catAx>
        <c:axId val="-20278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803223480"/>
        <c:crosses val="autoZero"/>
        <c:auto val="1"/>
        <c:lblAlgn val="ctr"/>
        <c:lblOffset val="100"/>
        <c:noMultiLvlLbl val="0"/>
      </c:catAx>
      <c:valAx>
        <c:axId val="180322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2.12849723571788E-4"/>
              <c:y val="0.24901114389340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27859992"/>
        <c:crosses val="autoZero"/>
        <c:crossBetween val="midCat"/>
        <c:majorUnit val="100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299526238465505"/>
          <c:y val="8.4471427457706402E-2"/>
          <c:w val="0.15700475839800601"/>
          <c:h val="0.50810609200165757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18574573171"/>
          <c:y val="0.107760372301747"/>
          <c:w val="0.62792526803412396"/>
          <c:h val="0.76017306214031899"/>
        </c:manualLayout>
      </c:layout>
      <c:barChart>
        <c:barDir val="col"/>
        <c:grouping val="percentStacked"/>
        <c:varyColors val="0"/>
        <c:ser>
          <c:idx val="13"/>
          <c:order val="0"/>
          <c:tx>
            <c:strRef>
              <c:f>energy!$H$55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energy!$H$92:$H$104</c:f>
              <c:numCache>
                <c:formatCode>General</c:formatCode>
                <c:ptCount val="13"/>
                <c:pt idx="0">
                  <c:v>1399.9213837608056</c:v>
                </c:pt>
                <c:pt idx="1">
                  <c:v>546.85078744288023</c:v>
                </c:pt>
                <c:pt idx="2">
                  <c:v>293.69429016739178</c:v>
                </c:pt>
                <c:pt idx="3">
                  <c:v>433.38059153117297</c:v>
                </c:pt>
                <c:pt idx="4">
                  <c:v>329.99421305112645</c:v>
                </c:pt>
                <c:pt idx="5">
                  <c:v>17.750326364830201</c:v>
                </c:pt>
                <c:pt idx="7">
                  <c:v>1180.9992315227603</c:v>
                </c:pt>
                <c:pt idx="8">
                  <c:v>407.88798130814911</c:v>
                </c:pt>
                <c:pt idx="9">
                  <c:v>134.05555094375549</c:v>
                </c:pt>
                <c:pt idx="10">
                  <c:v>80.937483237345006</c:v>
                </c:pt>
                <c:pt idx="11">
                  <c:v>88.397747095838099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D-3944-AF38-2421875E3CFE}"/>
            </c:ext>
          </c:extLst>
        </c:ser>
        <c:ser>
          <c:idx val="1"/>
          <c:order val="1"/>
          <c:tx>
            <c:strRef>
              <c:f>energy!$N$55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energy!$N$92:$N$104</c:f>
              <c:numCache>
                <c:formatCode>General</c:formatCode>
                <c:ptCount val="13"/>
                <c:pt idx="0">
                  <c:v>32.7775662409218</c:v>
                </c:pt>
                <c:pt idx="1">
                  <c:v>771.63150977261512</c:v>
                </c:pt>
                <c:pt idx="2">
                  <c:v>656.48228367893387</c:v>
                </c:pt>
                <c:pt idx="3">
                  <c:v>961.69617293245028</c:v>
                </c:pt>
                <c:pt idx="4">
                  <c:v>944.85215233352005</c:v>
                </c:pt>
                <c:pt idx="5">
                  <c:v>949.5738126137195</c:v>
                </c:pt>
                <c:pt idx="7">
                  <c:v>14.755683028454399</c:v>
                </c:pt>
                <c:pt idx="8">
                  <c:v>73.645530435865993</c:v>
                </c:pt>
                <c:pt idx="9">
                  <c:v>49.468655314243399</c:v>
                </c:pt>
                <c:pt idx="10">
                  <c:v>104.66511154499</c:v>
                </c:pt>
                <c:pt idx="11">
                  <c:v>60.966277655845701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D-3944-AF38-2421875E3CFE}"/>
            </c:ext>
          </c:extLst>
        </c:ser>
        <c:ser>
          <c:idx val="6"/>
          <c:order val="2"/>
          <c:tx>
            <c:strRef>
              <c:f>energy!$I$55</c:f>
              <c:strCache>
                <c:ptCount val="1"/>
                <c:pt idx="0">
                  <c:v>Combined Cycle</c:v>
                </c:pt>
              </c:strCache>
            </c:strRef>
          </c:tx>
          <c:spPr>
            <a:solidFill>
              <a:srgbClr val="E7E7E7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energy!$I$92:$I$104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D-3944-AF38-2421875E3CFE}"/>
            </c:ext>
          </c:extLst>
        </c:ser>
        <c:ser>
          <c:idx val="4"/>
          <c:order val="3"/>
          <c:tx>
            <c:strRef>
              <c:f>energy!$F$55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energy!$F$92:$F$104</c:f>
              <c:numCache>
                <c:formatCode>General</c:formatCode>
                <c:ptCount val="13"/>
                <c:pt idx="0">
                  <c:v>1261.0322659869701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1360.18520104246</c:v>
                </c:pt>
                <c:pt idx="8">
                  <c:v>1383.9054121868401</c:v>
                </c:pt>
                <c:pt idx="9">
                  <c:v>1020.21400572148</c:v>
                </c:pt>
                <c:pt idx="10">
                  <c:v>1217.6456752855099</c:v>
                </c:pt>
                <c:pt idx="11">
                  <c:v>990.28349652084705</c:v>
                </c:pt>
                <c:pt idx="12">
                  <c:v>253.39431691980101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D-3944-AF38-2421875E3CFE}"/>
            </c:ext>
          </c:extLst>
        </c:ser>
        <c:ser>
          <c:idx val="0"/>
          <c:order val="4"/>
          <c:tx>
            <c:strRef>
              <c:f>energy!$K$55</c:f>
              <c:strCache>
                <c:ptCount val="1"/>
                <c:pt idx="0">
                  <c:v>Cogen</c:v>
                </c:pt>
              </c:strCache>
            </c:strRef>
          </c:tx>
          <c:spPr>
            <a:solidFill>
              <a:srgbClr val="808080"/>
            </a:solidFill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energy!$K$92:$K$104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D-3944-AF38-2421875E3CFE}"/>
            </c:ext>
          </c:extLst>
        </c:ser>
        <c:ser>
          <c:idx val="5"/>
          <c:order val="5"/>
          <c:tx>
            <c:strRef>
              <c:f>energy!$O$55</c:f>
              <c:strCache>
                <c:ptCount val="1"/>
                <c:pt idx="0">
                  <c:v>Kalaeloa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energy!$O$92:$O$104</c:f>
              <c:numCache>
                <c:formatCode>General</c:formatCode>
                <c:ptCount val="13"/>
                <c:pt idx="0">
                  <c:v>1203.8955414790687</c:v>
                </c:pt>
                <c:pt idx="1">
                  <c:v>1313.9833433840761</c:v>
                </c:pt>
                <c:pt idx="2">
                  <c:v>1246.7756624644303</c:v>
                </c:pt>
                <c:pt idx="3">
                  <c:v>1337.7327806702701</c:v>
                </c:pt>
                <c:pt idx="4">
                  <c:v>1277.5953891469931</c:v>
                </c:pt>
                <c:pt idx="5">
                  <c:v>1313.596905287711</c:v>
                </c:pt>
                <c:pt idx="7">
                  <c:v>1062.9225930156235</c:v>
                </c:pt>
                <c:pt idx="8">
                  <c:v>1216.6994791924278</c:v>
                </c:pt>
                <c:pt idx="9">
                  <c:v>915.41387843108191</c:v>
                </c:pt>
                <c:pt idx="10">
                  <c:v>1046.0852968615991</c:v>
                </c:pt>
                <c:pt idx="11">
                  <c:v>884.1484999999999</c:v>
                </c:pt>
                <c:pt idx="12">
                  <c:v>670.43006832287006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D-3944-AF38-2421875E3CFE}"/>
            </c:ext>
          </c:extLst>
        </c:ser>
        <c:ser>
          <c:idx val="7"/>
          <c:order val="6"/>
          <c:tx>
            <c:strRef>
              <c:f>energy!$M$55</c:f>
              <c:strCache>
                <c:ptCount val="1"/>
                <c:pt idx="0">
                  <c:v>HPOWER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energy!$M$92:$M$104</c:f>
              <c:numCache>
                <c:formatCode>General</c:formatCode>
                <c:ptCount val="13"/>
                <c:pt idx="0">
                  <c:v>375.18479999998999</c:v>
                </c:pt>
                <c:pt idx="1">
                  <c:v>375.18479999998999</c:v>
                </c:pt>
                <c:pt idx="2">
                  <c:v>375.18479999998999</c:v>
                </c:pt>
                <c:pt idx="3">
                  <c:v>375.18479999998999</c:v>
                </c:pt>
                <c:pt idx="4">
                  <c:v>375.18479999998999</c:v>
                </c:pt>
                <c:pt idx="5">
                  <c:v>375.18479999999101</c:v>
                </c:pt>
                <c:pt idx="7">
                  <c:v>375.18479999998999</c:v>
                </c:pt>
                <c:pt idx="8">
                  <c:v>375.18479999998999</c:v>
                </c:pt>
                <c:pt idx="9">
                  <c:v>375.18479999998999</c:v>
                </c:pt>
                <c:pt idx="10">
                  <c:v>375.18479999998999</c:v>
                </c:pt>
                <c:pt idx="11">
                  <c:v>375.18479999998999</c:v>
                </c:pt>
                <c:pt idx="12">
                  <c:v>375.18479999999101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D-3944-AF38-2421875E3CFE}"/>
            </c:ext>
          </c:extLst>
        </c:ser>
        <c:ser>
          <c:idx val="10"/>
          <c:order val="7"/>
          <c:tx>
            <c:strRef>
              <c:f>energy!$R$55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26FDFF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energy!$R$92:$R$104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D-3944-AF38-2421875E3CFE}"/>
            </c:ext>
          </c:extLst>
        </c:ser>
        <c:ser>
          <c:idx val="11"/>
          <c:order val="8"/>
          <c:tx>
            <c:strRef>
              <c:f>energy!$G$55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energy!$G$92:$G$104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1D-3944-AF38-2421875E3CFE}"/>
            </c:ext>
          </c:extLst>
        </c:ser>
        <c:ser>
          <c:idx val="12"/>
          <c:order val="9"/>
          <c:tx>
            <c:strRef>
              <c:f>energy!$L$55</c:f>
              <c:strCache>
                <c:ptCount val="1"/>
                <c:pt idx="0">
                  <c:v>Fuel Cells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energy!$L$92:$L$104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1D-3944-AF38-2421875E3CFE}"/>
            </c:ext>
          </c:extLst>
        </c:ser>
        <c:ser>
          <c:idx val="8"/>
          <c:order val="10"/>
          <c:tx>
            <c:strRef>
              <c:f>energy!$J$55</c:f>
              <c:strCache>
                <c:ptCount val="1"/>
                <c:pt idx="0">
                  <c:v>DistPV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energy!$J$92:$J$104</c:f>
              <c:numCache>
                <c:formatCode>General</c:formatCode>
                <c:ptCount val="13"/>
                <c:pt idx="0">
                  <c:v>1964.1227109448901</c:v>
                </c:pt>
                <c:pt idx="1">
                  <c:v>1951.9493894002001</c:v>
                </c:pt>
                <c:pt idx="2">
                  <c:v>1823.28741201718</c:v>
                </c:pt>
                <c:pt idx="3">
                  <c:v>2477.1303569173801</c:v>
                </c:pt>
                <c:pt idx="4">
                  <c:v>2264.9912994319898</c:v>
                </c:pt>
                <c:pt idx="5">
                  <c:v>2316.7899655708902</c:v>
                </c:pt>
                <c:pt idx="7">
                  <c:v>1976.5449546183499</c:v>
                </c:pt>
                <c:pt idx="8">
                  <c:v>2320.4727273856502</c:v>
                </c:pt>
                <c:pt idx="9">
                  <c:v>2438.65151568089</c:v>
                </c:pt>
                <c:pt idx="10">
                  <c:v>3003.1665918547401</c:v>
                </c:pt>
                <c:pt idx="11">
                  <c:v>3309.1858530259001</c:v>
                </c:pt>
                <c:pt idx="12">
                  <c:v>3705.64767101799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1D-3944-AF38-2421875E3CFE}"/>
            </c:ext>
          </c:extLst>
        </c:ser>
        <c:ser>
          <c:idx val="3"/>
          <c:order val="11"/>
          <c:tx>
            <c:strRef>
              <c:f>energy!$S$55</c:f>
              <c:strCache>
                <c:ptCount val="1"/>
                <c:pt idx="0">
                  <c:v>Utility-Scale PV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energy!$S$92:$S$104</c:f>
              <c:numCache>
                <c:formatCode>General</c:formatCode>
                <c:ptCount val="13"/>
                <c:pt idx="0">
                  <c:v>982.53093985596104</c:v>
                </c:pt>
                <c:pt idx="1">
                  <c:v>1380.5248220911401</c:v>
                </c:pt>
                <c:pt idx="2">
                  <c:v>1382.9844853791201</c:v>
                </c:pt>
                <c:pt idx="3">
                  <c:v>1344.8978902638401</c:v>
                </c:pt>
                <c:pt idx="4">
                  <c:v>1936.40601299438</c:v>
                </c:pt>
                <c:pt idx="5">
                  <c:v>2938.7094296784198</c:v>
                </c:pt>
                <c:pt idx="7">
                  <c:v>221.29590937993501</c:v>
                </c:pt>
                <c:pt idx="8">
                  <c:v>320.81418017429201</c:v>
                </c:pt>
                <c:pt idx="9">
                  <c:v>290.245564425292</c:v>
                </c:pt>
                <c:pt idx="10">
                  <c:v>891.80399992816103</c:v>
                </c:pt>
                <c:pt idx="11">
                  <c:v>928.52190056705797</c:v>
                </c:pt>
                <c:pt idx="12">
                  <c:v>3224.54151841065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1D-3944-AF38-2421875E3CFE}"/>
            </c:ext>
          </c:extLst>
        </c:ser>
        <c:ser>
          <c:idx val="9"/>
          <c:order val="12"/>
          <c:tx>
            <c:strRef>
              <c:f>energy!$P$55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energy!$P$92:$P$104</c:f>
              <c:numCache>
                <c:formatCode>General</c:formatCode>
                <c:ptCount val="13"/>
                <c:pt idx="0">
                  <c:v>461.53582161927699</c:v>
                </c:pt>
                <c:pt idx="1">
                  <c:v>357.80685647109999</c:v>
                </c:pt>
                <c:pt idx="2">
                  <c:v>563.33853510141898</c:v>
                </c:pt>
                <c:pt idx="3">
                  <c:v>268.38898210326198</c:v>
                </c:pt>
                <c:pt idx="4">
                  <c:v>125.929522967765</c:v>
                </c:pt>
                <c:pt idx="5">
                  <c:v>0</c:v>
                </c:pt>
                <c:pt idx="7">
                  <c:v>1671.7297756553401</c:v>
                </c:pt>
                <c:pt idx="8">
                  <c:v>1401.7825707361001</c:v>
                </c:pt>
                <c:pt idx="9">
                  <c:v>2209.5380801671199</c:v>
                </c:pt>
                <c:pt idx="10">
                  <c:v>1103.1220774512201</c:v>
                </c:pt>
                <c:pt idx="11">
                  <c:v>1637.3089178078001</c:v>
                </c:pt>
                <c:pt idx="12">
                  <c:v>483.58386969735699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1D-3944-AF38-2421875E3CFE}"/>
            </c:ext>
          </c:extLst>
        </c:ser>
        <c:ser>
          <c:idx val="2"/>
          <c:order val="13"/>
          <c:tx>
            <c:strRef>
              <c:f>energy!$Q$55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energy!$Q$92:$Q$104</c:f>
              <c:numCache>
                <c:formatCode>General</c:formatCode>
                <c:ptCount val="13"/>
                <c:pt idx="0">
                  <c:v>0</c:v>
                </c:pt>
                <c:pt idx="1">
                  <c:v>745.32443340499901</c:v>
                </c:pt>
                <c:pt idx="2">
                  <c:v>1028.8916685694901</c:v>
                </c:pt>
                <c:pt idx="3">
                  <c:v>571.38420618800001</c:v>
                </c:pt>
                <c:pt idx="4">
                  <c:v>942.78432526704103</c:v>
                </c:pt>
                <c:pt idx="5">
                  <c:v>593.67465923977204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1D-3944-AF38-2421875E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02931960"/>
        <c:axId val="-2027105800"/>
      </c:barChart>
      <c:catAx>
        <c:axId val="18029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-2027105800"/>
        <c:crosses val="autoZero"/>
        <c:auto val="1"/>
        <c:lblAlgn val="ctr"/>
        <c:lblOffset val="100"/>
        <c:noMultiLvlLbl val="0"/>
      </c:catAx>
      <c:valAx>
        <c:axId val="-2027105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electricity production </a:t>
                </a:r>
              </a:p>
            </c:rich>
          </c:tx>
          <c:layout>
            <c:manualLayout>
              <c:xMode val="edge"/>
              <c:yMode val="edge"/>
              <c:x val="2.1289411146277099E-4"/>
              <c:y val="0.169855400660669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02931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15524624095099"/>
          <c:y val="8.4471427457706402E-2"/>
          <c:w val="0.24184475375904901"/>
          <c:h val="0.78402744211428999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18574573171"/>
          <c:y val="0.107760372301747"/>
          <c:w val="0.62792526803412396"/>
          <c:h val="0.76017306214031899"/>
        </c:manualLayout>
      </c:layout>
      <c:barChart>
        <c:barDir val="col"/>
        <c:grouping val="stacked"/>
        <c:varyColors val="0"/>
        <c:ser>
          <c:idx val="13"/>
          <c:order val="0"/>
          <c:tx>
            <c:strRef>
              <c:f>energy!$H$55</c:f>
              <c:strCache>
                <c:ptCount val="1"/>
                <c:pt idx="0">
                  <c:v>Kahe/Waiau/CIP</c:v>
                </c:pt>
              </c:strCache>
            </c:strRef>
          </c:tx>
          <c:spPr>
            <a:solidFill>
              <a:srgbClr val="50505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energy!$H$92:$H$104</c:f>
              <c:numCache>
                <c:formatCode>General</c:formatCode>
                <c:ptCount val="13"/>
                <c:pt idx="0">
                  <c:v>1399.9213837608056</c:v>
                </c:pt>
                <c:pt idx="1">
                  <c:v>546.85078744288023</c:v>
                </c:pt>
                <c:pt idx="2">
                  <c:v>293.69429016739178</c:v>
                </c:pt>
                <c:pt idx="3">
                  <c:v>433.38059153117297</c:v>
                </c:pt>
                <c:pt idx="4">
                  <c:v>329.99421305112645</c:v>
                </c:pt>
                <c:pt idx="5">
                  <c:v>17.750326364830201</c:v>
                </c:pt>
                <c:pt idx="7">
                  <c:v>1180.9992315227603</c:v>
                </c:pt>
                <c:pt idx="8">
                  <c:v>407.88798130814911</c:v>
                </c:pt>
                <c:pt idx="9">
                  <c:v>134.05555094375549</c:v>
                </c:pt>
                <c:pt idx="10">
                  <c:v>80.937483237345006</c:v>
                </c:pt>
                <c:pt idx="11">
                  <c:v>88.397747095838099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8-F14B-A5DC-6846AAD2B8E1}"/>
            </c:ext>
          </c:extLst>
        </c:ser>
        <c:ser>
          <c:idx val="1"/>
          <c:order val="1"/>
          <c:tx>
            <c:strRef>
              <c:f>energy!$N$55</c:f>
              <c:strCache>
                <c:ptCount val="1"/>
                <c:pt idx="0">
                  <c:v>IC Projects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energy!$N$92:$N$104</c:f>
              <c:numCache>
                <c:formatCode>General</c:formatCode>
                <c:ptCount val="13"/>
                <c:pt idx="0">
                  <c:v>32.7775662409218</c:v>
                </c:pt>
                <c:pt idx="1">
                  <c:v>771.63150977261512</c:v>
                </c:pt>
                <c:pt idx="2">
                  <c:v>656.48228367893387</c:v>
                </c:pt>
                <c:pt idx="3">
                  <c:v>961.69617293245028</c:v>
                </c:pt>
                <c:pt idx="4">
                  <c:v>944.85215233352005</c:v>
                </c:pt>
                <c:pt idx="5">
                  <c:v>949.5738126137195</c:v>
                </c:pt>
                <c:pt idx="7">
                  <c:v>14.755683028454399</c:v>
                </c:pt>
                <c:pt idx="8">
                  <c:v>73.645530435865993</c:v>
                </c:pt>
                <c:pt idx="9">
                  <c:v>49.468655314243399</c:v>
                </c:pt>
                <c:pt idx="10">
                  <c:v>104.66511154499</c:v>
                </c:pt>
                <c:pt idx="11">
                  <c:v>60.966277655845701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8-F14B-A5DC-6846AAD2B8E1}"/>
            </c:ext>
          </c:extLst>
        </c:ser>
        <c:ser>
          <c:idx val="6"/>
          <c:order val="2"/>
          <c:tx>
            <c:strRef>
              <c:f>energy!$I$55</c:f>
              <c:strCache>
                <c:ptCount val="1"/>
                <c:pt idx="0">
                  <c:v>Combined Cycle</c:v>
                </c:pt>
              </c:strCache>
            </c:strRef>
          </c:tx>
          <c:spPr>
            <a:solidFill>
              <a:srgbClr val="E7E7E7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energy!$I$92:$I$104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8-F14B-A5DC-6846AAD2B8E1}"/>
            </c:ext>
          </c:extLst>
        </c:ser>
        <c:ser>
          <c:idx val="0"/>
          <c:order val="3"/>
          <c:tx>
            <c:strRef>
              <c:f>energy!$K$55</c:f>
              <c:strCache>
                <c:ptCount val="1"/>
                <c:pt idx="0">
                  <c:v>Cogen</c:v>
                </c:pt>
              </c:strCache>
            </c:strRef>
          </c:tx>
          <c:spPr>
            <a:solidFill>
              <a:srgbClr val="808080"/>
            </a:solidFill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energy!$K$92:$K$104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8-F14B-A5DC-6846AAD2B8E1}"/>
            </c:ext>
          </c:extLst>
        </c:ser>
        <c:ser>
          <c:idx val="5"/>
          <c:order val="4"/>
          <c:tx>
            <c:strRef>
              <c:f>energy!$O$55</c:f>
              <c:strCache>
                <c:ptCount val="1"/>
                <c:pt idx="0">
                  <c:v>Kalaeloa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energy!$O$92:$O$104</c:f>
              <c:numCache>
                <c:formatCode>General</c:formatCode>
                <c:ptCount val="13"/>
                <c:pt idx="0">
                  <c:v>1203.8955414790687</c:v>
                </c:pt>
                <c:pt idx="1">
                  <c:v>1313.9833433840761</c:v>
                </c:pt>
                <c:pt idx="2">
                  <c:v>1246.7756624644303</c:v>
                </c:pt>
                <c:pt idx="3">
                  <c:v>1337.7327806702701</c:v>
                </c:pt>
                <c:pt idx="4">
                  <c:v>1277.5953891469931</c:v>
                </c:pt>
                <c:pt idx="5">
                  <c:v>1313.596905287711</c:v>
                </c:pt>
                <c:pt idx="7">
                  <c:v>1062.9225930156235</c:v>
                </c:pt>
                <c:pt idx="8">
                  <c:v>1216.6994791924278</c:v>
                </c:pt>
                <c:pt idx="9">
                  <c:v>915.41387843108191</c:v>
                </c:pt>
                <c:pt idx="10">
                  <c:v>1046.0852968615991</c:v>
                </c:pt>
                <c:pt idx="11">
                  <c:v>884.1484999999999</c:v>
                </c:pt>
                <c:pt idx="12">
                  <c:v>670.43006832287006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8-F14B-A5DC-6846AAD2B8E1}"/>
            </c:ext>
          </c:extLst>
        </c:ser>
        <c:ser>
          <c:idx val="4"/>
          <c:order val="5"/>
          <c:tx>
            <c:strRef>
              <c:f>energy!$F$55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energy!$F$92:$F$104</c:f>
              <c:numCache>
                <c:formatCode>General</c:formatCode>
                <c:ptCount val="13"/>
                <c:pt idx="0">
                  <c:v>1261.0322659869701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1360.18520104246</c:v>
                </c:pt>
                <c:pt idx="8">
                  <c:v>1383.9054121868401</c:v>
                </c:pt>
                <c:pt idx="9">
                  <c:v>1020.21400572148</c:v>
                </c:pt>
                <c:pt idx="10">
                  <c:v>1217.6456752855099</c:v>
                </c:pt>
                <c:pt idx="11">
                  <c:v>990.28349652084705</c:v>
                </c:pt>
                <c:pt idx="12">
                  <c:v>253.39431691980101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28-F14B-A5DC-6846AAD2B8E1}"/>
            </c:ext>
          </c:extLst>
        </c:ser>
        <c:ser>
          <c:idx val="7"/>
          <c:order val="6"/>
          <c:tx>
            <c:strRef>
              <c:f>energy!$M$55</c:f>
              <c:strCache>
                <c:ptCount val="1"/>
                <c:pt idx="0">
                  <c:v>HPOWER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energy!$M$92:$M$104</c:f>
              <c:numCache>
                <c:formatCode>General</c:formatCode>
                <c:ptCount val="13"/>
                <c:pt idx="0">
                  <c:v>375.18479999998999</c:v>
                </c:pt>
                <c:pt idx="1">
                  <c:v>375.18479999998999</c:v>
                </c:pt>
                <c:pt idx="2">
                  <c:v>375.18479999998999</c:v>
                </c:pt>
                <c:pt idx="3">
                  <c:v>375.18479999998999</c:v>
                </c:pt>
                <c:pt idx="4">
                  <c:v>375.18479999998999</c:v>
                </c:pt>
                <c:pt idx="5">
                  <c:v>375.18479999999101</c:v>
                </c:pt>
                <c:pt idx="7">
                  <c:v>375.18479999998999</c:v>
                </c:pt>
                <c:pt idx="8">
                  <c:v>375.18479999998999</c:v>
                </c:pt>
                <c:pt idx="9">
                  <c:v>375.18479999998999</c:v>
                </c:pt>
                <c:pt idx="10">
                  <c:v>375.18479999998999</c:v>
                </c:pt>
                <c:pt idx="11">
                  <c:v>375.18479999998999</c:v>
                </c:pt>
                <c:pt idx="12">
                  <c:v>375.18479999999101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28-F14B-A5DC-6846AAD2B8E1}"/>
            </c:ext>
          </c:extLst>
        </c:ser>
        <c:ser>
          <c:idx val="10"/>
          <c:order val="7"/>
          <c:tx>
            <c:strRef>
              <c:f>energy!$R$55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26FDFF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energy!$R$92:$R$104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28-F14B-A5DC-6846AAD2B8E1}"/>
            </c:ext>
          </c:extLst>
        </c:ser>
        <c:ser>
          <c:idx val="11"/>
          <c:order val="8"/>
          <c:tx>
            <c:strRef>
              <c:f>energy!$G$55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energy!$G$92:$G$104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28-F14B-A5DC-6846AAD2B8E1}"/>
            </c:ext>
          </c:extLst>
        </c:ser>
        <c:ser>
          <c:idx val="12"/>
          <c:order val="9"/>
          <c:tx>
            <c:strRef>
              <c:f>energy!$L$55</c:f>
              <c:strCache>
                <c:ptCount val="1"/>
                <c:pt idx="0">
                  <c:v>Fuel Cells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energy!$L$92:$L$104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28-F14B-A5DC-6846AAD2B8E1}"/>
            </c:ext>
          </c:extLst>
        </c:ser>
        <c:ser>
          <c:idx val="8"/>
          <c:order val="10"/>
          <c:tx>
            <c:strRef>
              <c:f>energy!$J$55</c:f>
              <c:strCache>
                <c:ptCount val="1"/>
                <c:pt idx="0">
                  <c:v>DistPV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energy!$J$92:$J$104</c:f>
              <c:numCache>
                <c:formatCode>General</c:formatCode>
                <c:ptCount val="13"/>
                <c:pt idx="0">
                  <c:v>1964.1227109448901</c:v>
                </c:pt>
                <c:pt idx="1">
                  <c:v>1951.9493894002001</c:v>
                </c:pt>
                <c:pt idx="2">
                  <c:v>1823.28741201718</c:v>
                </c:pt>
                <c:pt idx="3">
                  <c:v>2477.1303569173801</c:v>
                </c:pt>
                <c:pt idx="4">
                  <c:v>2264.9912994319898</c:v>
                </c:pt>
                <c:pt idx="5">
                  <c:v>2316.7899655708902</c:v>
                </c:pt>
                <c:pt idx="7">
                  <c:v>1976.5449546183499</c:v>
                </c:pt>
                <c:pt idx="8">
                  <c:v>2320.4727273856502</c:v>
                </c:pt>
                <c:pt idx="9">
                  <c:v>2438.65151568089</c:v>
                </c:pt>
                <c:pt idx="10">
                  <c:v>3003.1665918547401</c:v>
                </c:pt>
                <c:pt idx="11">
                  <c:v>3309.1858530259001</c:v>
                </c:pt>
                <c:pt idx="12">
                  <c:v>3705.64767101799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28-F14B-A5DC-6846AAD2B8E1}"/>
            </c:ext>
          </c:extLst>
        </c:ser>
        <c:ser>
          <c:idx val="3"/>
          <c:order val="11"/>
          <c:tx>
            <c:strRef>
              <c:f>energy!$S$55</c:f>
              <c:strCache>
                <c:ptCount val="1"/>
                <c:pt idx="0">
                  <c:v>Utility-Scale PV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energy!$S$92:$S$104</c:f>
              <c:numCache>
                <c:formatCode>General</c:formatCode>
                <c:ptCount val="13"/>
                <c:pt idx="0">
                  <c:v>982.53093985596104</c:v>
                </c:pt>
                <c:pt idx="1">
                  <c:v>1380.5248220911401</c:v>
                </c:pt>
                <c:pt idx="2">
                  <c:v>1382.9844853791201</c:v>
                </c:pt>
                <c:pt idx="3">
                  <c:v>1344.8978902638401</c:v>
                </c:pt>
                <c:pt idx="4">
                  <c:v>1936.40601299438</c:v>
                </c:pt>
                <c:pt idx="5">
                  <c:v>2938.7094296784198</c:v>
                </c:pt>
                <c:pt idx="7">
                  <c:v>221.29590937993501</c:v>
                </c:pt>
                <c:pt idx="8">
                  <c:v>320.81418017429201</c:v>
                </c:pt>
                <c:pt idx="9">
                  <c:v>290.245564425292</c:v>
                </c:pt>
                <c:pt idx="10">
                  <c:v>891.80399992816103</c:v>
                </c:pt>
                <c:pt idx="11">
                  <c:v>928.52190056705797</c:v>
                </c:pt>
                <c:pt idx="12">
                  <c:v>3224.54151841065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28-F14B-A5DC-6846AAD2B8E1}"/>
            </c:ext>
          </c:extLst>
        </c:ser>
        <c:ser>
          <c:idx val="9"/>
          <c:order val="12"/>
          <c:tx>
            <c:strRef>
              <c:f>energy!$P$55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energy!$P$92:$P$104</c:f>
              <c:numCache>
                <c:formatCode>General</c:formatCode>
                <c:ptCount val="13"/>
                <c:pt idx="0">
                  <c:v>461.53582161927699</c:v>
                </c:pt>
                <c:pt idx="1">
                  <c:v>357.80685647109999</c:v>
                </c:pt>
                <c:pt idx="2">
                  <c:v>563.33853510141898</c:v>
                </c:pt>
                <c:pt idx="3">
                  <c:v>268.38898210326198</c:v>
                </c:pt>
                <c:pt idx="4">
                  <c:v>125.929522967765</c:v>
                </c:pt>
                <c:pt idx="5">
                  <c:v>0</c:v>
                </c:pt>
                <c:pt idx="7">
                  <c:v>1671.7297756553401</c:v>
                </c:pt>
                <c:pt idx="8">
                  <c:v>1401.7825707361001</c:v>
                </c:pt>
                <c:pt idx="9">
                  <c:v>2209.5380801671199</c:v>
                </c:pt>
                <c:pt idx="10">
                  <c:v>1103.1220774512201</c:v>
                </c:pt>
                <c:pt idx="11">
                  <c:v>1637.3089178078001</c:v>
                </c:pt>
                <c:pt idx="12">
                  <c:v>483.58386969735699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28-F14B-A5DC-6846AAD2B8E1}"/>
            </c:ext>
          </c:extLst>
        </c:ser>
        <c:ser>
          <c:idx val="2"/>
          <c:order val="13"/>
          <c:tx>
            <c:strRef>
              <c:f>energy!$Q$55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energy!$E$92:$E$104</c:f>
              <c:numCache>
                <c:formatCode>General</c:formatCode>
                <c:ptCount val="1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</c:numCache>
            </c:numRef>
          </c:cat>
          <c:val>
            <c:numRef>
              <c:f>energy!$Q$92:$Q$104</c:f>
              <c:numCache>
                <c:formatCode>General</c:formatCode>
                <c:ptCount val="13"/>
                <c:pt idx="0">
                  <c:v>0</c:v>
                </c:pt>
                <c:pt idx="1">
                  <c:v>745.32443340499901</c:v>
                </c:pt>
                <c:pt idx="2">
                  <c:v>1028.8916685694901</c:v>
                </c:pt>
                <c:pt idx="3">
                  <c:v>571.38420618800001</c:v>
                </c:pt>
                <c:pt idx="4">
                  <c:v>942.78432526704103</c:v>
                </c:pt>
                <c:pt idx="5">
                  <c:v>593.67465923977204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28-F14B-A5DC-6846AAD2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03127608"/>
        <c:axId val="-2027415176"/>
      </c:barChart>
      <c:catAx>
        <c:axId val="18031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-2027415176"/>
        <c:crosses val="autoZero"/>
        <c:auto val="1"/>
        <c:lblAlgn val="ctr"/>
        <c:lblOffset val="100"/>
        <c:noMultiLvlLbl val="0"/>
      </c:catAx>
      <c:valAx>
        <c:axId val="-2027415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electricity production (GWh) </a:t>
                </a:r>
              </a:p>
            </c:rich>
          </c:tx>
          <c:layout>
            <c:manualLayout>
              <c:xMode val="edge"/>
              <c:yMode val="edge"/>
              <c:x val="2.1289411146277099E-4"/>
              <c:y val="8.95229786027439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03127608"/>
        <c:crosses val="autoZero"/>
        <c:crossBetween val="between"/>
      </c:valAx>
    </c:plotArea>
    <c:legend>
      <c:legendPos val="r"/>
      <c:legendEntry>
        <c:idx val="4"/>
        <c:delete val="1"/>
      </c:legendEntry>
      <c:legendEntry>
        <c:idx val="6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6510934916167495"/>
          <c:y val="0.122324252404737"/>
          <c:w val="0.23293660267431801"/>
          <c:h val="0.73718629354156195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195</xdr:row>
      <xdr:rowOff>114300</xdr:rowOff>
    </xdr:from>
    <xdr:to>
      <xdr:col>17</xdr:col>
      <xdr:colOff>749300</xdr:colOff>
      <xdr:row>227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237</xdr:row>
      <xdr:rowOff>12700</xdr:rowOff>
    </xdr:from>
    <xdr:to>
      <xdr:col>17</xdr:col>
      <xdr:colOff>292100</xdr:colOff>
      <xdr:row>262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264</xdr:row>
      <xdr:rowOff>0</xdr:rowOff>
    </xdr:from>
    <xdr:to>
      <xdr:col>14</xdr:col>
      <xdr:colOff>279400</xdr:colOff>
      <xdr:row>292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368300</xdr:colOff>
      <xdr:row>263</xdr:row>
      <xdr:rowOff>50800</xdr:rowOff>
    </xdr:from>
    <xdr:to>
      <xdr:col>25</xdr:col>
      <xdr:colOff>482600</xdr:colOff>
      <xdr:row>291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195</xdr:row>
      <xdr:rowOff>0</xdr:rowOff>
    </xdr:from>
    <xdr:to>
      <xdr:col>27</xdr:col>
      <xdr:colOff>457200</xdr:colOff>
      <xdr:row>227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C1DD78-6161-8643-84AC-C2229BA2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0.17047</cdr:x>
      <cdr:y>0.12261</cdr:y>
    </cdr:from>
    <cdr:to>
      <cdr:x>0.36808</cdr:x>
      <cdr:y>0.24521</cdr:y>
    </cdr:to>
    <cdr:sp macro="" textlink="capacity!$D$139">
      <cdr:nvSpPr>
        <cdr:cNvPr id="3" name="TextBox 2"/>
        <cdr:cNvSpPr txBox="1"/>
      </cdr:nvSpPr>
      <cdr:spPr>
        <a:xfrm xmlns:a="http://schemas.openxmlformats.org/drawingml/2006/main">
          <a:off x="1993900" y="798816"/>
          <a:ext cx="2311421" cy="798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60EC40-C257-D047-879C-8CD07A5732AC}" type="TxLink">
            <a:rPr lang="en-US" sz="1600" b="1" i="0">
              <a:latin typeface="Arial"/>
              <a:cs typeface="Arial"/>
            </a:rPr>
            <a:pPr algn="ctr"/>
            <a:t>HECO Plan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0.5716</cdr:x>
      <cdr:y>0.12261</cdr:y>
    </cdr:from>
    <cdr:to>
      <cdr:x>0.72639</cdr:x>
      <cdr:y>0.28848</cdr:y>
    </cdr:to>
    <cdr:sp macro="" textlink="capacity!$D$169">
      <cdr:nvSpPr>
        <cdr:cNvPr id="4" name="TextBox 3"/>
        <cdr:cNvSpPr txBox="1"/>
      </cdr:nvSpPr>
      <cdr:spPr>
        <a:xfrm xmlns:a="http://schemas.openxmlformats.org/drawingml/2006/main">
          <a:off x="6685794" y="798836"/>
          <a:ext cx="1810533" cy="10806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Scenario 2.1</a:t>
          </a:fld>
          <a:endParaRPr lang="en-US" sz="1600" b="1" i="0">
            <a:latin typeface="Arial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0.07388</cdr:y>
    </cdr:from>
    <cdr:to>
      <cdr:x>0.28122</cdr:x>
      <cdr:y>0.19648</cdr:y>
    </cdr:to>
    <cdr:sp macro="" textlink="capacity!$D$139">
      <cdr:nvSpPr>
        <cdr:cNvPr id="3" name="TextBox 2"/>
        <cdr:cNvSpPr txBox="1"/>
      </cdr:nvSpPr>
      <cdr:spPr>
        <a:xfrm xmlns:a="http://schemas.openxmlformats.org/drawingml/2006/main">
          <a:off x="1447800" y="451302"/>
          <a:ext cx="1841500" cy="748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60EC40-C257-D047-879C-8CD07A5732AC}" type="TxLink">
            <a:rPr lang="en-US" sz="1600" b="1" i="0">
              <a:latin typeface="Arial"/>
              <a:cs typeface="Arial"/>
            </a:rPr>
            <a:pPr algn="ctr"/>
            <a:t>HECO Plan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0.3805</cdr:x>
      <cdr:y>0.07388</cdr:y>
    </cdr:from>
    <cdr:to>
      <cdr:x>0.53529</cdr:x>
      <cdr:y>0.23975</cdr:y>
    </cdr:to>
    <cdr:sp macro="" textlink="capacity!$D$169">
      <cdr:nvSpPr>
        <cdr:cNvPr id="4" name="TextBox 3"/>
        <cdr:cNvSpPr txBox="1"/>
      </cdr:nvSpPr>
      <cdr:spPr>
        <a:xfrm xmlns:a="http://schemas.openxmlformats.org/drawingml/2006/main">
          <a:off x="4450588" y="451302"/>
          <a:ext cx="1810512" cy="101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Scenario 2.1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0.48952</cdr:x>
      <cdr:y>0</cdr:y>
    </cdr:from>
    <cdr:to>
      <cdr:x>0.62579</cdr:x>
      <cdr:y>0.16587</cdr:y>
    </cdr:to>
    <cdr:sp macro="" textlink="capacity!#REF!">
      <cdr:nvSpPr>
        <cdr:cNvPr id="5" name="TextBox 4"/>
        <cdr:cNvSpPr txBox="1"/>
      </cdr:nvSpPr>
      <cdr:spPr>
        <a:xfrm xmlns:a="http://schemas.openxmlformats.org/drawingml/2006/main">
          <a:off x="5930900" y="0"/>
          <a:ext cx="1651000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7CD4D4-F771-2144-8DC7-5B656BC84F30}" type="TxLink">
            <a:rPr lang="en-US" sz="1600" b="1" i="0">
              <a:latin typeface="Arial"/>
              <a:cs typeface="Arial"/>
            </a:rPr>
            <a:pPr algn="ctr"/>
            <a:t> 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0.63192</cdr:x>
      <cdr:y>0.07388</cdr:y>
    </cdr:from>
    <cdr:to>
      <cdr:x>0.77568</cdr:x>
      <cdr:y>0.23975</cdr:y>
    </cdr:to>
    <cdr:sp macro="" textlink="capacity!#REF!">
      <cdr:nvSpPr>
        <cdr:cNvPr id="7" name="TextBox 6"/>
        <cdr:cNvSpPr txBox="1"/>
      </cdr:nvSpPr>
      <cdr:spPr>
        <a:xfrm xmlns:a="http://schemas.openxmlformats.org/drawingml/2006/main">
          <a:off x="7391400" y="451302"/>
          <a:ext cx="1681502" cy="101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7E965E-DD19-8342-8FCF-231A55466846}" type="TxLink">
            <a:rPr lang="is-IS" sz="1600" b="1" i="0" u="none" strike="noStrike">
              <a:solidFill>
                <a:srgbClr val="000000"/>
              </a:solidFill>
              <a:latin typeface="Arial" charset="0"/>
              <a:ea typeface="Arial" charset="0"/>
              <a:cs typeface="Arial" charset="0"/>
            </a:rPr>
            <a:pPr algn="ctr"/>
            <a:t>SWITCH</a:t>
          </a:fld>
          <a:endParaRPr lang="en-US" sz="1600" b="1" i="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0.20243</cdr:x>
      <cdr:y>0.07388</cdr:y>
    </cdr:from>
    <cdr:to>
      <cdr:x>0.35722</cdr:x>
      <cdr:y>0.23975</cdr:y>
    </cdr:to>
    <cdr:sp macro="" textlink="capacity!$D$169">
      <cdr:nvSpPr>
        <cdr:cNvPr id="4" name="TextBox 3"/>
        <cdr:cNvSpPr txBox="1"/>
      </cdr:nvSpPr>
      <cdr:spPr>
        <a:xfrm xmlns:a="http://schemas.openxmlformats.org/drawingml/2006/main">
          <a:off x="2367794" y="351854"/>
          <a:ext cx="1810533" cy="789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Scenario 2.1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0.48952</cdr:x>
      <cdr:y>0</cdr:y>
    </cdr:from>
    <cdr:to>
      <cdr:x>0.62579</cdr:x>
      <cdr:y>0.16587</cdr:y>
    </cdr:to>
    <cdr:sp macro="" textlink="capacity!#REF!">
      <cdr:nvSpPr>
        <cdr:cNvPr id="5" name="TextBox 4"/>
        <cdr:cNvSpPr txBox="1"/>
      </cdr:nvSpPr>
      <cdr:spPr>
        <a:xfrm xmlns:a="http://schemas.openxmlformats.org/drawingml/2006/main">
          <a:off x="5930900" y="0"/>
          <a:ext cx="1651000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7CD4D4-F771-2144-8DC7-5B656BC84F30}" type="TxLink">
            <a:rPr lang="en-US" sz="1600" b="1" i="0">
              <a:latin typeface="Arial"/>
              <a:cs typeface="Arial"/>
            </a:rPr>
            <a:pPr algn="ctr"/>
            <a:t> 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0.60586</cdr:x>
      <cdr:y>0.07388</cdr:y>
    </cdr:from>
    <cdr:to>
      <cdr:x>0.74962</cdr:x>
      <cdr:y>0.23975</cdr:y>
    </cdr:to>
    <cdr:sp macro="" textlink="capacity!#REF!">
      <cdr:nvSpPr>
        <cdr:cNvPr id="7" name="TextBox 6"/>
        <cdr:cNvSpPr txBox="1"/>
      </cdr:nvSpPr>
      <cdr:spPr>
        <a:xfrm xmlns:a="http://schemas.openxmlformats.org/drawingml/2006/main">
          <a:off x="7086579" y="351854"/>
          <a:ext cx="1681517" cy="789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7E965E-DD19-8342-8FCF-231A55466846}" type="TxLink">
            <a:rPr lang="is-IS" sz="1600" b="1" i="0" u="none" strike="noStrike">
              <a:solidFill>
                <a:srgbClr val="000000"/>
              </a:solidFill>
              <a:latin typeface="Arial" charset="0"/>
              <a:ea typeface="Arial" charset="0"/>
              <a:cs typeface="Arial" charset="0"/>
            </a:rPr>
            <a:pPr algn="ctr"/>
            <a:t>SWITCH</a:t>
          </a:fld>
          <a:endParaRPr lang="en-US" sz="1600" b="1" i="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0.12845</cdr:x>
      <cdr:y>0.07388</cdr:y>
    </cdr:from>
    <cdr:to>
      <cdr:x>0.42065</cdr:x>
      <cdr:y>0.16845</cdr:y>
    </cdr:to>
    <cdr:sp macro="" textlink="capacity!$D$169">
      <cdr:nvSpPr>
        <cdr:cNvPr id="4" name="TextBox 3"/>
        <cdr:cNvSpPr txBox="1"/>
      </cdr:nvSpPr>
      <cdr:spPr>
        <a:xfrm xmlns:a="http://schemas.openxmlformats.org/drawingml/2006/main">
          <a:off x="1181100" y="350915"/>
          <a:ext cx="2686685" cy="449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Scenario 2.1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0.48952</cdr:x>
      <cdr:y>0</cdr:y>
    </cdr:from>
    <cdr:to>
      <cdr:x>0.62579</cdr:x>
      <cdr:y>0.16587</cdr:y>
    </cdr:to>
    <cdr:sp macro="" textlink="capacity!#REF!">
      <cdr:nvSpPr>
        <cdr:cNvPr id="5" name="TextBox 4"/>
        <cdr:cNvSpPr txBox="1"/>
      </cdr:nvSpPr>
      <cdr:spPr>
        <a:xfrm xmlns:a="http://schemas.openxmlformats.org/drawingml/2006/main">
          <a:off x="5930900" y="0"/>
          <a:ext cx="1651000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7CD4D4-F771-2144-8DC7-5B656BC84F30}" type="TxLink">
            <a:rPr lang="en-US" sz="1600" b="1" i="0">
              <a:latin typeface="Arial"/>
              <a:cs typeface="Arial"/>
            </a:rPr>
            <a:pPr algn="ctr"/>
            <a:t> 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0.47376</cdr:x>
      <cdr:y>0.07388</cdr:y>
    </cdr:from>
    <cdr:to>
      <cdr:x>0.77486</cdr:x>
      <cdr:y>0.18984</cdr:y>
    </cdr:to>
    <cdr:sp macro="" textlink="capacity!#REF!">
      <cdr:nvSpPr>
        <cdr:cNvPr id="7" name="TextBox 6"/>
        <cdr:cNvSpPr txBox="1"/>
      </cdr:nvSpPr>
      <cdr:spPr>
        <a:xfrm xmlns:a="http://schemas.openxmlformats.org/drawingml/2006/main">
          <a:off x="4356100" y="350915"/>
          <a:ext cx="2768600" cy="55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7E965E-DD19-8342-8FCF-231A55466846}" type="TxLink">
            <a:rPr lang="is-IS" sz="1600" b="1" i="0" u="none" strike="noStrike">
              <a:solidFill>
                <a:srgbClr val="000000"/>
              </a:solidFill>
              <a:latin typeface="Arial" charset="0"/>
              <a:ea typeface="Arial" charset="0"/>
              <a:cs typeface="Arial" charset="0"/>
            </a:rPr>
            <a:pPr algn="ctr"/>
            <a:t>SWITCH</a:t>
          </a:fld>
          <a:endParaRPr lang="en-US" sz="1600" b="1" i="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0.07388</cdr:y>
    </cdr:from>
    <cdr:to>
      <cdr:x>0.28122</cdr:x>
      <cdr:y>0.19648</cdr:y>
    </cdr:to>
    <cdr:sp macro="" textlink="capacity!$D$139">
      <cdr:nvSpPr>
        <cdr:cNvPr id="3" name="TextBox 2"/>
        <cdr:cNvSpPr txBox="1"/>
      </cdr:nvSpPr>
      <cdr:spPr>
        <a:xfrm xmlns:a="http://schemas.openxmlformats.org/drawingml/2006/main">
          <a:off x="1447800" y="451302"/>
          <a:ext cx="1841500" cy="748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60EC40-C257-D047-879C-8CD07A5732AC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HECO Plan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0.3805</cdr:x>
      <cdr:y>0.07388</cdr:y>
    </cdr:from>
    <cdr:to>
      <cdr:x>0.53529</cdr:x>
      <cdr:y>0.23975</cdr:y>
    </cdr:to>
    <cdr:sp macro="" textlink="capacity!$D$169">
      <cdr:nvSpPr>
        <cdr:cNvPr id="4" name="TextBox 3"/>
        <cdr:cNvSpPr txBox="1"/>
      </cdr:nvSpPr>
      <cdr:spPr>
        <a:xfrm xmlns:a="http://schemas.openxmlformats.org/drawingml/2006/main">
          <a:off x="4450588" y="451302"/>
          <a:ext cx="1810512" cy="101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Scenario 2.1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0.48952</cdr:x>
      <cdr:y>0</cdr:y>
    </cdr:from>
    <cdr:to>
      <cdr:x>0.62579</cdr:x>
      <cdr:y>0.16587</cdr:y>
    </cdr:to>
    <cdr:sp macro="" textlink="capacity!#REF!">
      <cdr:nvSpPr>
        <cdr:cNvPr id="5" name="TextBox 4"/>
        <cdr:cNvSpPr txBox="1"/>
      </cdr:nvSpPr>
      <cdr:spPr>
        <a:xfrm xmlns:a="http://schemas.openxmlformats.org/drawingml/2006/main">
          <a:off x="5930900" y="0"/>
          <a:ext cx="1651000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7CD4D4-F771-2144-8DC7-5B656BC84F30}" type="TxLink">
            <a:rPr lang="en-US" sz="1600" b="1" i="0">
              <a:latin typeface="Arial"/>
              <a:cs typeface="Arial"/>
            </a:rPr>
            <a:pPr algn="ctr"/>
            <a:t> 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0.63192</cdr:x>
      <cdr:y>0.07388</cdr:y>
    </cdr:from>
    <cdr:to>
      <cdr:x>0.77568</cdr:x>
      <cdr:y>0.23975</cdr:y>
    </cdr:to>
    <cdr:sp macro="" textlink="capacity!#REF!">
      <cdr:nvSpPr>
        <cdr:cNvPr id="7" name="TextBox 6"/>
        <cdr:cNvSpPr txBox="1"/>
      </cdr:nvSpPr>
      <cdr:spPr>
        <a:xfrm xmlns:a="http://schemas.openxmlformats.org/drawingml/2006/main">
          <a:off x="7391400" y="451302"/>
          <a:ext cx="1681502" cy="101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7E965E-DD19-8342-8FCF-231A55466846}" type="TxLink">
            <a:rPr lang="is-IS" sz="1600" b="1" i="0" u="none" strike="noStrike">
              <a:solidFill>
                <a:srgbClr val="000000"/>
              </a:solidFill>
              <a:latin typeface="Arial" charset="0"/>
              <a:ea typeface="Arial" charset="0"/>
              <a:cs typeface="Arial" charset="0"/>
            </a:rPr>
            <a:pPr algn="ctr"/>
            <a:t>SWITCH</a:t>
          </a:fld>
          <a:endParaRPr lang="en-US" sz="1600" b="1" i="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105</xdr:row>
      <xdr:rowOff>127000</xdr:rowOff>
    </xdr:from>
    <xdr:to>
      <xdr:col>14</xdr:col>
      <xdr:colOff>254000</xdr:colOff>
      <xdr:row>130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134</xdr:row>
      <xdr:rowOff>38100</xdr:rowOff>
    </xdr:from>
    <xdr:to>
      <xdr:col>14</xdr:col>
      <xdr:colOff>203200</xdr:colOff>
      <xdr:row>158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0.18074</cdr:x>
      <cdr:y>0</cdr:y>
    </cdr:from>
    <cdr:to>
      <cdr:x>0.36439</cdr:x>
      <cdr:y>0.1226</cdr:y>
    </cdr:to>
    <cdr:sp macro="" textlink="energy!$D$92">
      <cdr:nvSpPr>
        <cdr:cNvPr id="3" name="TextBox 2"/>
        <cdr:cNvSpPr txBox="1"/>
      </cdr:nvSpPr>
      <cdr:spPr>
        <a:xfrm xmlns:a="http://schemas.openxmlformats.org/drawingml/2006/main">
          <a:off x="1650402" y="0"/>
          <a:ext cx="1676998" cy="590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60EC40-C257-D047-879C-8CD07A5732AC}" type="TxLink">
            <a:rPr lang="en-US" sz="1600" b="1" i="0">
              <a:latin typeface="Arial"/>
              <a:cs typeface="Arial"/>
            </a:rPr>
            <a:pPr algn="ctr"/>
            <a:t>PSIP Dec 2016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0.53905</cdr:x>
      <cdr:y>0</cdr:y>
    </cdr:from>
    <cdr:to>
      <cdr:x>0.67113</cdr:x>
      <cdr:y>0.16587</cdr:y>
    </cdr:to>
    <cdr:sp macro="" textlink="energy!$D$99">
      <cdr:nvSpPr>
        <cdr:cNvPr id="4" name="TextBox 3"/>
        <cdr:cNvSpPr txBox="1"/>
      </cdr:nvSpPr>
      <cdr:spPr>
        <a:xfrm xmlns:a="http://schemas.openxmlformats.org/drawingml/2006/main">
          <a:off x="4922260" y="0"/>
          <a:ext cx="1206062" cy="798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SWITCH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0.48952</cdr:x>
      <cdr:y>0</cdr:y>
    </cdr:from>
    <cdr:to>
      <cdr:x>0.62579</cdr:x>
      <cdr:y>0.16587</cdr:y>
    </cdr:to>
    <cdr:sp macro="" textlink="energy!#REF!">
      <cdr:nvSpPr>
        <cdr:cNvPr id="5" name="TextBox 4"/>
        <cdr:cNvSpPr txBox="1"/>
      </cdr:nvSpPr>
      <cdr:spPr>
        <a:xfrm xmlns:a="http://schemas.openxmlformats.org/drawingml/2006/main">
          <a:off x="5930900" y="0"/>
          <a:ext cx="1651000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7CD4D4-F771-2144-8DC7-5B656BC84F30}" type="TxLink">
            <a:rPr lang="en-US" sz="1600" b="1" i="0">
              <a:latin typeface="Arial"/>
              <a:cs typeface="Arial"/>
            </a:rPr>
            <a:pPr algn="ctr"/>
            <a:t> </a:t>
          </a:fld>
          <a:endParaRPr lang="en-US" sz="1600" b="1" i="0">
            <a:latin typeface="Arial"/>
            <a:cs typeface="Arial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0.18213</cdr:x>
      <cdr:y>0.07202</cdr:y>
    </cdr:from>
    <cdr:to>
      <cdr:x>0.36578</cdr:x>
      <cdr:y>0.19462</cdr:y>
    </cdr:to>
    <cdr:sp macro="" textlink="energy!$D$92">
      <cdr:nvSpPr>
        <cdr:cNvPr id="3" name="TextBox 2"/>
        <cdr:cNvSpPr txBox="1"/>
      </cdr:nvSpPr>
      <cdr:spPr>
        <a:xfrm xmlns:a="http://schemas.openxmlformats.org/drawingml/2006/main">
          <a:off x="1663091" y="330200"/>
          <a:ext cx="1676963" cy="562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60EC40-C257-D047-879C-8CD07A5732AC}" type="TxLink">
            <a:rPr lang="en-US" sz="1600" b="1" i="0">
              <a:latin typeface="Arial"/>
              <a:cs typeface="Arial"/>
            </a:rPr>
            <a:pPr algn="ctr"/>
            <a:t>PSIP Dec 2016</a:t>
          </a:fld>
          <a:endParaRPr lang="en-US" sz="1600" b="1" i="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0.53905</cdr:x>
      <cdr:y>0.06925</cdr:y>
    </cdr:from>
    <cdr:to>
      <cdr:x>0.67113</cdr:x>
      <cdr:y>0.23512</cdr:y>
    </cdr:to>
    <cdr:sp macro="" textlink="energy!$D$99">
      <cdr:nvSpPr>
        <cdr:cNvPr id="4" name="TextBox 3"/>
        <cdr:cNvSpPr txBox="1"/>
      </cdr:nvSpPr>
      <cdr:spPr>
        <a:xfrm xmlns:a="http://schemas.openxmlformats.org/drawingml/2006/main">
          <a:off x="4922227" y="317500"/>
          <a:ext cx="1206062" cy="760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51701-559A-7A40-99CA-1669473F904B}" type="TxLink">
            <a:rPr lang="en-US" sz="1600" b="1" i="0">
              <a:latin typeface="Arial"/>
              <a:cs typeface="Arial"/>
            </a:rPr>
            <a:pPr algn="ctr"/>
            <a:t>SWITCH</a:t>
          </a:fld>
          <a:endParaRPr lang="en-US" sz="1600" b="1" i="0">
            <a:latin typeface="Arial"/>
            <a:cs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ias/Dropbox/Research/Ulupono/Enovation%20Model/pbr_scenario/HECO%20plan%20from%20SOP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196</v>
          </cell>
        </row>
        <row r="4">
          <cell r="D4">
            <v>228</v>
          </cell>
        </row>
        <row r="5">
          <cell r="D5">
            <v>355</v>
          </cell>
        </row>
        <row r="6">
          <cell r="D6">
            <v>355</v>
          </cell>
        </row>
        <row r="7">
          <cell r="D7">
            <v>355</v>
          </cell>
        </row>
        <row r="8">
          <cell r="D8">
            <v>1003</v>
          </cell>
        </row>
        <row r="9">
          <cell r="D9">
            <v>1003</v>
          </cell>
        </row>
        <row r="10">
          <cell r="D10">
            <v>1003</v>
          </cell>
        </row>
        <row r="11">
          <cell r="D11">
            <v>1003</v>
          </cell>
        </row>
        <row r="12">
          <cell r="D12">
            <v>1003</v>
          </cell>
        </row>
        <row r="13">
          <cell r="D13">
            <v>1003</v>
          </cell>
        </row>
        <row r="14">
          <cell r="D14">
            <v>1003</v>
          </cell>
        </row>
        <row r="15">
          <cell r="D15">
            <v>1003</v>
          </cell>
        </row>
        <row r="16">
          <cell r="D16">
            <v>1003</v>
          </cell>
        </row>
        <row r="17">
          <cell r="D17">
            <v>1003</v>
          </cell>
        </row>
        <row r="18">
          <cell r="D18">
            <v>1003</v>
          </cell>
        </row>
        <row r="19">
          <cell r="D19">
            <v>1003</v>
          </cell>
        </row>
        <row r="20">
          <cell r="D20">
            <v>1003</v>
          </cell>
        </row>
        <row r="21">
          <cell r="D21">
            <v>1003</v>
          </cell>
        </row>
        <row r="22">
          <cell r="D22">
            <v>1003</v>
          </cell>
        </row>
        <row r="23">
          <cell r="D23">
            <v>1283</v>
          </cell>
        </row>
        <row r="24">
          <cell r="D24">
            <v>1283</v>
          </cell>
        </row>
        <row r="25">
          <cell r="D25">
            <v>1283</v>
          </cell>
        </row>
        <row r="26">
          <cell r="D26">
            <v>1283</v>
          </cell>
        </row>
        <row r="27">
          <cell r="D27">
            <v>1283</v>
          </cell>
        </row>
        <row r="28">
          <cell r="D28">
            <v>2463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3"/>
  <sheetViews>
    <sheetView tabSelected="1" topLeftCell="A193" zoomScale="97" zoomScaleNormal="97" workbookViewId="0">
      <selection activeCell="C2" sqref="C2"/>
    </sheetView>
  </sheetViews>
  <sheetFormatPr baseColWidth="10" defaultRowHeight="16" x14ac:dyDescent="0.2"/>
  <cols>
    <col min="1" max="1" width="29.6640625" customWidth="1"/>
    <col min="2" max="2" width="17.1640625" customWidth="1"/>
    <col min="5" max="5" width="19.6640625" bestFit="1" customWidth="1"/>
  </cols>
  <sheetData>
    <row r="1" spans="3:41" x14ac:dyDescent="0.2">
      <c r="C1" t="s">
        <v>115</v>
      </c>
      <c r="D1" s="2" t="s">
        <v>0</v>
      </c>
      <c r="E1" t="s">
        <v>1</v>
      </c>
      <c r="F1" t="s">
        <v>35</v>
      </c>
      <c r="G1" t="s">
        <v>64</v>
      </c>
      <c r="H1" t="s">
        <v>90</v>
      </c>
      <c r="I1" t="s">
        <v>91</v>
      </c>
      <c r="J1" t="s">
        <v>102</v>
      </c>
      <c r="K1" t="s">
        <v>65</v>
      </c>
      <c r="L1" t="s">
        <v>27</v>
      </c>
      <c r="M1" t="s">
        <v>92</v>
      </c>
      <c r="N1" t="s">
        <v>93</v>
      </c>
      <c r="O1" t="s">
        <v>94</v>
      </c>
      <c r="P1" t="s">
        <v>66</v>
      </c>
      <c r="Q1" t="s">
        <v>95</v>
      </c>
      <c r="R1" t="s">
        <v>12</v>
      </c>
      <c r="S1" t="s">
        <v>5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25</v>
      </c>
      <c r="AD1" t="s">
        <v>96</v>
      </c>
      <c r="AE1" t="s">
        <v>97</v>
      </c>
      <c r="AF1" t="s">
        <v>78</v>
      </c>
      <c r="AG1" t="s">
        <v>98</v>
      </c>
      <c r="AH1" t="s">
        <v>99</v>
      </c>
      <c r="AI1" t="s">
        <v>100</v>
      </c>
      <c r="AJ1" t="s">
        <v>79</v>
      </c>
      <c r="AK1" t="s">
        <v>80</v>
      </c>
      <c r="AL1" t="s">
        <v>81</v>
      </c>
      <c r="AM1" t="s">
        <v>82</v>
      </c>
      <c r="AN1" t="s">
        <v>28</v>
      </c>
      <c r="AO1" t="s">
        <v>31</v>
      </c>
    </row>
    <row r="2" spans="3:41" x14ac:dyDescent="0.2">
      <c r="D2" t="s">
        <v>30</v>
      </c>
      <c r="E2">
        <v>2020</v>
      </c>
      <c r="F2">
        <v>180</v>
      </c>
      <c r="G2">
        <v>8</v>
      </c>
      <c r="H2">
        <v>0</v>
      </c>
      <c r="I2">
        <v>0</v>
      </c>
      <c r="J2">
        <v>0</v>
      </c>
      <c r="K2">
        <v>113</v>
      </c>
      <c r="L2">
        <v>185.7</v>
      </c>
      <c r="M2">
        <v>38.097000000000001</v>
      </c>
      <c r="N2">
        <v>152.38800000000001</v>
      </c>
      <c r="O2">
        <v>370.7</v>
      </c>
      <c r="P2">
        <v>73</v>
      </c>
      <c r="Q2">
        <v>12.2</v>
      </c>
      <c r="R2">
        <v>0</v>
      </c>
      <c r="S2">
        <v>48.84</v>
      </c>
      <c r="T2">
        <v>82.1</v>
      </c>
      <c r="U2">
        <v>82.1</v>
      </c>
      <c r="V2">
        <v>86.1</v>
      </c>
      <c r="W2">
        <v>85.3</v>
      </c>
      <c r="X2">
        <v>134.30000000000001</v>
      </c>
      <c r="Y2">
        <v>134.4</v>
      </c>
      <c r="Z2">
        <v>90</v>
      </c>
      <c r="AA2">
        <v>90</v>
      </c>
      <c r="AB2">
        <v>28</v>
      </c>
      <c r="AC2">
        <v>99</v>
      </c>
      <c r="AD2">
        <v>303.29999999999899</v>
      </c>
      <c r="AE2">
        <v>20</v>
      </c>
      <c r="AF2">
        <v>49.9</v>
      </c>
      <c r="AG2">
        <v>46.6</v>
      </c>
      <c r="AH2">
        <v>46.6</v>
      </c>
      <c r="AI2">
        <v>54.5</v>
      </c>
      <c r="AJ2">
        <v>53.5</v>
      </c>
      <c r="AK2">
        <v>82.9</v>
      </c>
      <c r="AL2">
        <v>86.1</v>
      </c>
      <c r="AM2">
        <v>52.9</v>
      </c>
      <c r="AN2">
        <v>0</v>
      </c>
      <c r="AO2">
        <v>0</v>
      </c>
    </row>
    <row r="3" spans="3:41" x14ac:dyDescent="0.2">
      <c r="D3" t="s">
        <v>30</v>
      </c>
      <c r="E3">
        <v>2021</v>
      </c>
      <c r="F3">
        <v>180</v>
      </c>
      <c r="G3">
        <v>8</v>
      </c>
      <c r="H3">
        <v>12.5</v>
      </c>
      <c r="I3">
        <v>50</v>
      </c>
      <c r="J3">
        <v>0</v>
      </c>
      <c r="K3">
        <v>113</v>
      </c>
      <c r="L3">
        <v>206.7</v>
      </c>
      <c r="M3">
        <v>38.097000000000001</v>
      </c>
      <c r="N3">
        <v>152.38800000000001</v>
      </c>
      <c r="O3">
        <v>370.7</v>
      </c>
      <c r="P3">
        <v>73</v>
      </c>
      <c r="Q3">
        <v>12.2</v>
      </c>
      <c r="R3">
        <v>0</v>
      </c>
      <c r="S3">
        <v>48.84</v>
      </c>
      <c r="T3">
        <v>82.1</v>
      </c>
      <c r="U3">
        <v>82.1</v>
      </c>
      <c r="V3">
        <v>86.1</v>
      </c>
      <c r="W3">
        <v>85.3</v>
      </c>
      <c r="X3">
        <v>134.30000000000001</v>
      </c>
      <c r="Y3">
        <v>134.4</v>
      </c>
      <c r="Z3">
        <v>90</v>
      </c>
      <c r="AA3">
        <v>90</v>
      </c>
      <c r="AB3">
        <v>28</v>
      </c>
      <c r="AC3">
        <v>123</v>
      </c>
      <c r="AD3">
        <v>303.29999999999899</v>
      </c>
      <c r="AE3">
        <v>20</v>
      </c>
      <c r="AF3">
        <v>49.9</v>
      </c>
      <c r="AG3">
        <v>46.6</v>
      </c>
      <c r="AH3">
        <v>46.6</v>
      </c>
      <c r="AI3">
        <v>54.5</v>
      </c>
      <c r="AJ3">
        <v>53.5</v>
      </c>
      <c r="AK3">
        <v>82.9</v>
      </c>
      <c r="AL3">
        <v>86.1</v>
      </c>
      <c r="AM3">
        <v>52.9</v>
      </c>
      <c r="AN3">
        <v>0</v>
      </c>
      <c r="AO3">
        <v>0</v>
      </c>
    </row>
    <row r="4" spans="3:41" x14ac:dyDescent="0.2">
      <c r="D4" t="s">
        <v>30</v>
      </c>
      <c r="E4">
        <v>2022</v>
      </c>
      <c r="F4">
        <v>180</v>
      </c>
      <c r="G4">
        <v>8</v>
      </c>
      <c r="H4">
        <v>339.5</v>
      </c>
      <c r="I4">
        <v>1758</v>
      </c>
      <c r="J4">
        <v>0</v>
      </c>
      <c r="K4">
        <v>113</v>
      </c>
      <c r="L4">
        <v>333.69999999999902</v>
      </c>
      <c r="M4">
        <v>38.097000000000001</v>
      </c>
      <c r="N4">
        <v>152.38800000000001</v>
      </c>
      <c r="O4">
        <v>370.7</v>
      </c>
      <c r="P4">
        <v>73</v>
      </c>
      <c r="Q4">
        <v>12.2</v>
      </c>
      <c r="R4">
        <v>0</v>
      </c>
      <c r="S4">
        <v>48.84</v>
      </c>
      <c r="T4">
        <v>82.1</v>
      </c>
      <c r="U4">
        <v>82.1</v>
      </c>
      <c r="V4">
        <v>86.1</v>
      </c>
      <c r="W4">
        <v>85.3</v>
      </c>
      <c r="X4">
        <v>134.30000000000001</v>
      </c>
      <c r="Y4">
        <v>134.4</v>
      </c>
      <c r="Z4">
        <v>90</v>
      </c>
      <c r="AA4">
        <v>90</v>
      </c>
      <c r="AB4">
        <v>28</v>
      </c>
      <c r="AC4">
        <v>123</v>
      </c>
      <c r="AD4">
        <v>303.29999999999899</v>
      </c>
      <c r="AE4">
        <v>20</v>
      </c>
      <c r="AF4">
        <v>49.9</v>
      </c>
      <c r="AG4">
        <v>46.6</v>
      </c>
      <c r="AH4">
        <v>46.6</v>
      </c>
      <c r="AI4">
        <v>54.5</v>
      </c>
      <c r="AJ4">
        <v>53.5</v>
      </c>
      <c r="AK4">
        <v>82.9</v>
      </c>
      <c r="AL4">
        <v>86.1</v>
      </c>
      <c r="AM4">
        <v>52.9</v>
      </c>
      <c r="AN4">
        <v>0</v>
      </c>
      <c r="AO4">
        <v>0</v>
      </c>
    </row>
    <row r="5" spans="3:41" x14ac:dyDescent="0.2">
      <c r="D5" t="s">
        <v>30</v>
      </c>
      <c r="E5">
        <v>2023</v>
      </c>
      <c r="F5">
        <v>0</v>
      </c>
      <c r="G5">
        <v>8</v>
      </c>
      <c r="H5">
        <v>339.5</v>
      </c>
      <c r="I5">
        <v>1758</v>
      </c>
      <c r="J5">
        <v>0</v>
      </c>
      <c r="K5">
        <v>113</v>
      </c>
      <c r="L5">
        <v>333.69999999999902</v>
      </c>
      <c r="M5">
        <v>38.097000000000001</v>
      </c>
      <c r="N5">
        <v>152.38800000000001</v>
      </c>
      <c r="O5">
        <v>370.7</v>
      </c>
      <c r="P5">
        <v>73</v>
      </c>
      <c r="Q5">
        <v>12.2</v>
      </c>
      <c r="R5">
        <v>0</v>
      </c>
      <c r="S5">
        <v>48.84</v>
      </c>
      <c r="T5">
        <v>82.1</v>
      </c>
      <c r="U5">
        <v>82.1</v>
      </c>
      <c r="V5">
        <v>86.1</v>
      </c>
      <c r="W5">
        <v>85.3</v>
      </c>
      <c r="X5">
        <v>134.30000000000001</v>
      </c>
      <c r="Y5">
        <v>134.4</v>
      </c>
      <c r="Z5">
        <v>90</v>
      </c>
      <c r="AA5">
        <v>90</v>
      </c>
      <c r="AB5">
        <v>28</v>
      </c>
      <c r="AC5">
        <v>123</v>
      </c>
      <c r="AD5">
        <v>303.29999999999899</v>
      </c>
      <c r="AE5">
        <v>20</v>
      </c>
      <c r="AF5">
        <v>49.9</v>
      </c>
      <c r="AG5">
        <v>0</v>
      </c>
      <c r="AH5">
        <v>0</v>
      </c>
      <c r="AI5">
        <v>54.5</v>
      </c>
      <c r="AJ5">
        <v>53.5</v>
      </c>
      <c r="AK5">
        <v>82.9</v>
      </c>
      <c r="AL5">
        <v>86.1</v>
      </c>
      <c r="AM5">
        <v>52.9</v>
      </c>
      <c r="AN5">
        <v>0</v>
      </c>
      <c r="AO5">
        <v>0</v>
      </c>
    </row>
    <row r="6" spans="3:41" x14ac:dyDescent="0.2">
      <c r="D6" t="s">
        <v>30</v>
      </c>
      <c r="E6">
        <v>2024</v>
      </c>
      <c r="F6">
        <v>0</v>
      </c>
      <c r="G6">
        <v>8</v>
      </c>
      <c r="H6">
        <v>339.5</v>
      </c>
      <c r="I6">
        <v>1758</v>
      </c>
      <c r="J6">
        <v>0</v>
      </c>
      <c r="K6">
        <v>113</v>
      </c>
      <c r="L6">
        <v>333.69999999999902</v>
      </c>
      <c r="M6">
        <v>44.908999999999999</v>
      </c>
      <c r="N6">
        <v>179.636</v>
      </c>
      <c r="O6">
        <v>370.7</v>
      </c>
      <c r="P6">
        <v>73</v>
      </c>
      <c r="Q6">
        <v>12.2</v>
      </c>
      <c r="R6">
        <v>0</v>
      </c>
      <c r="S6">
        <v>48.84</v>
      </c>
      <c r="T6">
        <v>82.1</v>
      </c>
      <c r="U6">
        <v>82.1</v>
      </c>
      <c r="V6">
        <v>86.1</v>
      </c>
      <c r="W6">
        <v>85.3</v>
      </c>
      <c r="X6">
        <v>134.30000000000001</v>
      </c>
      <c r="Y6">
        <v>134.4</v>
      </c>
      <c r="Z6">
        <v>90</v>
      </c>
      <c r="AA6">
        <v>90</v>
      </c>
      <c r="AB6">
        <v>28</v>
      </c>
      <c r="AC6">
        <v>123</v>
      </c>
      <c r="AD6">
        <v>303.29999999999899</v>
      </c>
      <c r="AE6">
        <v>20</v>
      </c>
      <c r="AF6">
        <v>49.9</v>
      </c>
      <c r="AG6">
        <v>0</v>
      </c>
      <c r="AH6">
        <v>0</v>
      </c>
      <c r="AI6">
        <v>54.5</v>
      </c>
      <c r="AJ6">
        <v>53.5</v>
      </c>
      <c r="AK6">
        <v>82.9</v>
      </c>
      <c r="AL6">
        <v>86.1</v>
      </c>
      <c r="AM6">
        <v>52.9</v>
      </c>
      <c r="AN6">
        <v>0</v>
      </c>
      <c r="AO6">
        <v>0</v>
      </c>
    </row>
    <row r="7" spans="3:41" x14ac:dyDescent="0.2">
      <c r="D7" t="s">
        <v>30</v>
      </c>
      <c r="E7">
        <v>2025</v>
      </c>
      <c r="F7">
        <v>0</v>
      </c>
      <c r="G7">
        <v>8</v>
      </c>
      <c r="H7">
        <v>339.5</v>
      </c>
      <c r="I7">
        <v>1758</v>
      </c>
      <c r="J7">
        <v>0</v>
      </c>
      <c r="K7">
        <v>113</v>
      </c>
      <c r="L7">
        <v>971.2</v>
      </c>
      <c r="M7">
        <v>54.601999999999997</v>
      </c>
      <c r="N7">
        <v>218.40799999999999</v>
      </c>
      <c r="O7">
        <v>370.7</v>
      </c>
      <c r="P7">
        <v>73</v>
      </c>
      <c r="Q7">
        <v>12.2</v>
      </c>
      <c r="R7">
        <v>0</v>
      </c>
      <c r="S7">
        <v>48.84</v>
      </c>
      <c r="T7">
        <v>82.1</v>
      </c>
      <c r="U7">
        <v>82.1</v>
      </c>
      <c r="V7">
        <v>86.1</v>
      </c>
      <c r="W7">
        <v>85.3</v>
      </c>
      <c r="X7">
        <v>134.30000000000001</v>
      </c>
      <c r="Y7">
        <v>134.4</v>
      </c>
      <c r="Z7">
        <v>90</v>
      </c>
      <c r="AA7">
        <v>90</v>
      </c>
      <c r="AB7">
        <v>28</v>
      </c>
      <c r="AC7">
        <v>123</v>
      </c>
      <c r="AD7">
        <v>303.29999999999899</v>
      </c>
      <c r="AE7">
        <v>20</v>
      </c>
      <c r="AF7">
        <v>49.9</v>
      </c>
      <c r="AG7">
        <v>0</v>
      </c>
      <c r="AH7">
        <v>0</v>
      </c>
      <c r="AI7">
        <v>54.5</v>
      </c>
      <c r="AJ7">
        <v>53.5</v>
      </c>
      <c r="AK7">
        <v>82.9</v>
      </c>
      <c r="AL7">
        <v>86.1</v>
      </c>
      <c r="AM7">
        <v>52.9</v>
      </c>
      <c r="AN7">
        <v>0</v>
      </c>
      <c r="AO7">
        <v>0</v>
      </c>
    </row>
    <row r="8" spans="3:41" x14ac:dyDescent="0.2">
      <c r="D8" t="s">
        <v>30</v>
      </c>
      <c r="E8">
        <v>2026</v>
      </c>
      <c r="F8">
        <v>0</v>
      </c>
      <c r="G8">
        <v>8</v>
      </c>
      <c r="H8">
        <v>339.5</v>
      </c>
      <c r="I8">
        <v>1758</v>
      </c>
      <c r="J8">
        <v>150.58600000000001</v>
      </c>
      <c r="K8">
        <v>113</v>
      </c>
      <c r="L8">
        <v>971.2</v>
      </c>
      <c r="M8">
        <v>57.736999999999902</v>
      </c>
      <c r="N8">
        <v>230.94799999999901</v>
      </c>
      <c r="O8">
        <v>370.7</v>
      </c>
      <c r="P8">
        <v>73</v>
      </c>
      <c r="Q8">
        <v>12.2</v>
      </c>
      <c r="R8">
        <v>0</v>
      </c>
      <c r="S8">
        <v>48.84</v>
      </c>
      <c r="T8">
        <v>82.1</v>
      </c>
      <c r="U8">
        <v>82.1</v>
      </c>
      <c r="V8">
        <v>86.1</v>
      </c>
      <c r="W8">
        <v>85.3</v>
      </c>
      <c r="X8">
        <v>134.30000000000001</v>
      </c>
      <c r="Y8">
        <v>134.4</v>
      </c>
      <c r="Z8">
        <v>90</v>
      </c>
      <c r="AA8">
        <v>90</v>
      </c>
      <c r="AB8">
        <v>28</v>
      </c>
      <c r="AC8">
        <v>123</v>
      </c>
      <c r="AD8">
        <v>303.29999999999899</v>
      </c>
      <c r="AE8">
        <v>20</v>
      </c>
      <c r="AF8">
        <v>49.9</v>
      </c>
      <c r="AG8">
        <v>0</v>
      </c>
      <c r="AH8">
        <v>0</v>
      </c>
      <c r="AI8">
        <v>0</v>
      </c>
      <c r="AJ8">
        <v>0</v>
      </c>
      <c r="AK8">
        <v>82.9</v>
      </c>
      <c r="AL8">
        <v>86.1</v>
      </c>
      <c r="AM8">
        <v>52.9</v>
      </c>
      <c r="AN8">
        <v>0</v>
      </c>
      <c r="AO8">
        <v>0</v>
      </c>
    </row>
    <row r="9" spans="3:41" x14ac:dyDescent="0.2">
      <c r="D9" t="s">
        <v>30</v>
      </c>
      <c r="E9">
        <v>2027</v>
      </c>
      <c r="F9">
        <v>0</v>
      </c>
      <c r="G9">
        <v>8</v>
      </c>
      <c r="H9">
        <v>339.5</v>
      </c>
      <c r="I9">
        <v>1758</v>
      </c>
      <c r="J9">
        <v>150.58600000000001</v>
      </c>
      <c r="K9">
        <v>113</v>
      </c>
      <c r="L9">
        <v>971.2</v>
      </c>
      <c r="M9">
        <v>61.468999999999902</v>
      </c>
      <c r="N9">
        <v>245.87599999999901</v>
      </c>
      <c r="O9">
        <v>370.7</v>
      </c>
      <c r="P9">
        <v>73</v>
      </c>
      <c r="Q9">
        <v>12.2</v>
      </c>
      <c r="R9">
        <v>0</v>
      </c>
      <c r="S9">
        <v>48.84</v>
      </c>
      <c r="T9">
        <v>82.1</v>
      </c>
      <c r="U9">
        <v>82.1</v>
      </c>
      <c r="V9">
        <v>86.1</v>
      </c>
      <c r="W9">
        <v>85.3</v>
      </c>
      <c r="X9">
        <v>134.30000000000001</v>
      </c>
      <c r="Y9">
        <v>134.4</v>
      </c>
      <c r="Z9">
        <v>90</v>
      </c>
      <c r="AA9">
        <v>90</v>
      </c>
      <c r="AB9">
        <v>28</v>
      </c>
      <c r="AC9">
        <v>123</v>
      </c>
      <c r="AD9">
        <v>303.29999999999899</v>
      </c>
      <c r="AE9">
        <v>20</v>
      </c>
      <c r="AF9">
        <v>49.9</v>
      </c>
      <c r="AG9">
        <v>0</v>
      </c>
      <c r="AH9">
        <v>0</v>
      </c>
      <c r="AI9">
        <v>0</v>
      </c>
      <c r="AJ9">
        <v>0</v>
      </c>
      <c r="AK9">
        <v>82.9</v>
      </c>
      <c r="AL9">
        <v>86.1</v>
      </c>
      <c r="AM9">
        <v>52.9</v>
      </c>
      <c r="AN9">
        <v>0</v>
      </c>
      <c r="AO9">
        <v>0</v>
      </c>
    </row>
    <row r="10" spans="3:41" x14ac:dyDescent="0.2">
      <c r="D10" t="s">
        <v>30</v>
      </c>
      <c r="E10">
        <v>2028</v>
      </c>
      <c r="F10">
        <v>0</v>
      </c>
      <c r="G10">
        <v>8</v>
      </c>
      <c r="H10">
        <v>339.5</v>
      </c>
      <c r="I10">
        <v>1758</v>
      </c>
      <c r="J10">
        <v>301.17200000000003</v>
      </c>
      <c r="K10">
        <v>113</v>
      </c>
      <c r="L10">
        <v>971.2</v>
      </c>
      <c r="M10">
        <v>66.010999999999996</v>
      </c>
      <c r="N10">
        <v>264.04399999999998</v>
      </c>
      <c r="O10">
        <v>377.99999999999898</v>
      </c>
      <c r="P10">
        <v>73</v>
      </c>
      <c r="Q10">
        <v>12.2</v>
      </c>
      <c r="R10">
        <v>0</v>
      </c>
      <c r="S10">
        <v>48.84</v>
      </c>
      <c r="T10">
        <v>82.1</v>
      </c>
      <c r="U10">
        <v>82.1</v>
      </c>
      <c r="V10">
        <v>86.1</v>
      </c>
      <c r="W10">
        <v>85.3</v>
      </c>
      <c r="X10">
        <v>0</v>
      </c>
      <c r="Y10">
        <v>0</v>
      </c>
      <c r="Z10">
        <v>90</v>
      </c>
      <c r="AA10">
        <v>90</v>
      </c>
      <c r="AB10">
        <v>28</v>
      </c>
      <c r="AC10">
        <v>123</v>
      </c>
      <c r="AD10">
        <v>303.29999999999899</v>
      </c>
      <c r="AE10">
        <v>20</v>
      </c>
      <c r="AF10">
        <v>49.9</v>
      </c>
      <c r="AG10">
        <v>0</v>
      </c>
      <c r="AH10">
        <v>0</v>
      </c>
      <c r="AI10">
        <v>0</v>
      </c>
      <c r="AJ10">
        <v>0</v>
      </c>
      <c r="AK10">
        <v>82.9</v>
      </c>
      <c r="AL10">
        <v>86.1</v>
      </c>
      <c r="AM10">
        <v>52.9</v>
      </c>
      <c r="AN10">
        <v>0</v>
      </c>
      <c r="AO10">
        <v>0</v>
      </c>
    </row>
    <row r="11" spans="3:41" x14ac:dyDescent="0.2">
      <c r="D11" t="s">
        <v>30</v>
      </c>
      <c r="E11">
        <v>2029</v>
      </c>
      <c r="F11">
        <v>0</v>
      </c>
      <c r="G11">
        <v>8</v>
      </c>
      <c r="H11">
        <v>339.5</v>
      </c>
      <c r="I11">
        <v>1758</v>
      </c>
      <c r="J11">
        <v>301.17200000000003</v>
      </c>
      <c r="K11">
        <v>113</v>
      </c>
      <c r="L11">
        <v>971.2</v>
      </c>
      <c r="M11">
        <v>71.334999999999994</v>
      </c>
      <c r="N11">
        <v>285.33999999999997</v>
      </c>
      <c r="O11">
        <v>403.79999999999899</v>
      </c>
      <c r="P11">
        <v>73</v>
      </c>
      <c r="Q11">
        <v>12.2</v>
      </c>
      <c r="R11">
        <v>0</v>
      </c>
      <c r="S11">
        <v>48.84</v>
      </c>
      <c r="T11">
        <v>82.1</v>
      </c>
      <c r="U11">
        <v>82.1</v>
      </c>
      <c r="V11">
        <v>86.1</v>
      </c>
      <c r="W11">
        <v>85.3</v>
      </c>
      <c r="X11">
        <v>0</v>
      </c>
      <c r="Y11">
        <v>0</v>
      </c>
      <c r="Z11">
        <v>90</v>
      </c>
      <c r="AA11">
        <v>90</v>
      </c>
      <c r="AB11">
        <v>28</v>
      </c>
      <c r="AC11">
        <v>123</v>
      </c>
      <c r="AD11">
        <v>303.29999999999899</v>
      </c>
      <c r="AE11">
        <v>20</v>
      </c>
      <c r="AF11">
        <v>49.9</v>
      </c>
      <c r="AG11">
        <v>0</v>
      </c>
      <c r="AH11">
        <v>0</v>
      </c>
      <c r="AI11">
        <v>0</v>
      </c>
      <c r="AJ11">
        <v>0</v>
      </c>
      <c r="AK11">
        <v>82.9</v>
      </c>
      <c r="AL11">
        <v>86.1</v>
      </c>
      <c r="AM11">
        <v>52.9</v>
      </c>
      <c r="AN11">
        <v>0</v>
      </c>
      <c r="AO11">
        <v>0</v>
      </c>
    </row>
    <row r="12" spans="3:41" x14ac:dyDescent="0.2">
      <c r="D12" t="s">
        <v>30</v>
      </c>
      <c r="E12">
        <v>2030</v>
      </c>
      <c r="F12">
        <v>0</v>
      </c>
      <c r="G12">
        <v>8</v>
      </c>
      <c r="H12">
        <v>504.5</v>
      </c>
      <c r="I12">
        <v>2418</v>
      </c>
      <c r="J12">
        <v>301.17200000000003</v>
      </c>
      <c r="K12">
        <v>113</v>
      </c>
      <c r="L12">
        <v>971.2</v>
      </c>
      <c r="M12">
        <v>77.45</v>
      </c>
      <c r="N12">
        <v>309.8</v>
      </c>
      <c r="O12">
        <v>431.099999999999</v>
      </c>
      <c r="P12">
        <v>73</v>
      </c>
      <c r="Q12">
        <v>12.2</v>
      </c>
      <c r="R12">
        <v>0</v>
      </c>
      <c r="S12">
        <v>48.84</v>
      </c>
      <c r="T12">
        <v>82.1</v>
      </c>
      <c r="U12">
        <v>82.1</v>
      </c>
      <c r="V12">
        <v>86.1</v>
      </c>
      <c r="W12">
        <v>85.3</v>
      </c>
      <c r="X12">
        <v>0</v>
      </c>
      <c r="Y12">
        <v>0</v>
      </c>
      <c r="Z12">
        <v>90</v>
      </c>
      <c r="AA12">
        <v>90</v>
      </c>
      <c r="AB12">
        <v>28</v>
      </c>
      <c r="AC12">
        <v>123</v>
      </c>
      <c r="AD12">
        <v>303.29999999999899</v>
      </c>
      <c r="AE12">
        <v>20</v>
      </c>
      <c r="AF12">
        <v>49.9</v>
      </c>
      <c r="AG12">
        <v>0</v>
      </c>
      <c r="AH12">
        <v>0</v>
      </c>
      <c r="AI12">
        <v>0</v>
      </c>
      <c r="AJ12">
        <v>0</v>
      </c>
      <c r="AK12">
        <v>82.9</v>
      </c>
      <c r="AL12">
        <v>86.1</v>
      </c>
      <c r="AM12">
        <v>52.9</v>
      </c>
      <c r="AN12">
        <v>0</v>
      </c>
      <c r="AO12">
        <v>0</v>
      </c>
    </row>
    <row r="13" spans="3:41" x14ac:dyDescent="0.2">
      <c r="D13" t="s">
        <v>30</v>
      </c>
      <c r="E13">
        <v>2031</v>
      </c>
      <c r="F13">
        <v>0</v>
      </c>
      <c r="G13">
        <v>8</v>
      </c>
      <c r="H13">
        <v>504.5</v>
      </c>
      <c r="I13">
        <v>2418</v>
      </c>
      <c r="J13">
        <v>301.17200000000003</v>
      </c>
      <c r="K13">
        <v>113</v>
      </c>
      <c r="L13">
        <v>971.2</v>
      </c>
      <c r="M13">
        <v>84.168999999999897</v>
      </c>
      <c r="N13">
        <v>336.67599999999902</v>
      </c>
      <c r="O13">
        <v>459.49999999999898</v>
      </c>
      <c r="P13">
        <v>73</v>
      </c>
      <c r="Q13">
        <v>12.2</v>
      </c>
      <c r="R13">
        <v>0</v>
      </c>
      <c r="S13">
        <v>48.84</v>
      </c>
      <c r="T13">
        <v>82.1</v>
      </c>
      <c r="U13">
        <v>82.1</v>
      </c>
      <c r="V13">
        <v>86.1</v>
      </c>
      <c r="W13">
        <v>85.3</v>
      </c>
      <c r="X13">
        <v>0</v>
      </c>
      <c r="Y13">
        <v>0</v>
      </c>
      <c r="Z13">
        <v>90</v>
      </c>
      <c r="AA13">
        <v>90</v>
      </c>
      <c r="AB13">
        <v>28</v>
      </c>
      <c r="AC13">
        <v>123</v>
      </c>
      <c r="AD13">
        <v>303.29999999999899</v>
      </c>
      <c r="AE13">
        <v>20</v>
      </c>
      <c r="AF13">
        <v>49.9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52.9</v>
      </c>
      <c r="AN13">
        <v>0</v>
      </c>
      <c r="AO13">
        <v>0</v>
      </c>
    </row>
    <row r="14" spans="3:41" x14ac:dyDescent="0.2">
      <c r="D14" t="s">
        <v>30</v>
      </c>
      <c r="E14">
        <v>2032</v>
      </c>
      <c r="F14">
        <v>0</v>
      </c>
      <c r="G14">
        <v>8</v>
      </c>
      <c r="H14">
        <v>504.5</v>
      </c>
      <c r="I14">
        <v>2418</v>
      </c>
      <c r="J14">
        <v>602.34400000000005</v>
      </c>
      <c r="K14">
        <v>113</v>
      </c>
      <c r="L14">
        <v>971.2</v>
      </c>
      <c r="M14">
        <v>91.4849999999999</v>
      </c>
      <c r="N14">
        <v>365.93999999999897</v>
      </c>
      <c r="O14">
        <v>489.19999999999902</v>
      </c>
      <c r="P14">
        <v>73</v>
      </c>
      <c r="Q14">
        <v>12.2</v>
      </c>
      <c r="R14">
        <v>0</v>
      </c>
      <c r="S14">
        <v>48.84</v>
      </c>
      <c r="T14">
        <v>82.1</v>
      </c>
      <c r="U14">
        <v>82.1</v>
      </c>
      <c r="V14">
        <v>86.1</v>
      </c>
      <c r="W14">
        <v>85.3</v>
      </c>
      <c r="X14">
        <v>0</v>
      </c>
      <c r="Y14">
        <v>0</v>
      </c>
      <c r="Z14">
        <v>90</v>
      </c>
      <c r="AA14">
        <v>90</v>
      </c>
      <c r="AB14">
        <v>28</v>
      </c>
      <c r="AC14">
        <v>123</v>
      </c>
      <c r="AD14">
        <v>303.29999999999899</v>
      </c>
      <c r="AE14">
        <v>20</v>
      </c>
      <c r="AF14">
        <v>49.9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52.9</v>
      </c>
      <c r="AN14">
        <v>0</v>
      </c>
      <c r="AO14">
        <v>0</v>
      </c>
    </row>
    <row r="15" spans="3:41" x14ac:dyDescent="0.2">
      <c r="D15" t="s">
        <v>30</v>
      </c>
      <c r="E15">
        <v>2033</v>
      </c>
      <c r="F15">
        <v>0</v>
      </c>
      <c r="G15">
        <v>8</v>
      </c>
      <c r="H15">
        <v>504.5</v>
      </c>
      <c r="I15">
        <v>2418</v>
      </c>
      <c r="J15">
        <v>602.34400000000005</v>
      </c>
      <c r="K15">
        <v>113</v>
      </c>
      <c r="L15">
        <v>971.2</v>
      </c>
      <c r="M15">
        <v>99.397999999999897</v>
      </c>
      <c r="N15">
        <v>397.59199999999902</v>
      </c>
      <c r="O15">
        <v>519.69999999999902</v>
      </c>
      <c r="P15">
        <v>73</v>
      </c>
      <c r="Q15">
        <v>12.2</v>
      </c>
      <c r="R15">
        <v>0</v>
      </c>
      <c r="S15">
        <v>48.84</v>
      </c>
      <c r="T15">
        <v>82.1</v>
      </c>
      <c r="U15">
        <v>82.1</v>
      </c>
      <c r="V15">
        <v>86.1</v>
      </c>
      <c r="W15">
        <v>85.3</v>
      </c>
      <c r="X15">
        <v>0</v>
      </c>
      <c r="Y15">
        <v>0</v>
      </c>
      <c r="Z15">
        <v>90</v>
      </c>
      <c r="AA15">
        <v>90</v>
      </c>
      <c r="AB15">
        <v>28</v>
      </c>
      <c r="AC15">
        <v>123</v>
      </c>
      <c r="AD15">
        <v>303.29999999999899</v>
      </c>
      <c r="AE15">
        <v>20</v>
      </c>
      <c r="AF15">
        <v>49.9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52.9</v>
      </c>
      <c r="AN15">
        <v>0</v>
      </c>
      <c r="AO15">
        <v>0</v>
      </c>
    </row>
    <row r="16" spans="3:41" x14ac:dyDescent="0.2">
      <c r="D16" t="s">
        <v>30</v>
      </c>
      <c r="E16">
        <v>2034</v>
      </c>
      <c r="F16">
        <v>0</v>
      </c>
      <c r="G16">
        <v>8</v>
      </c>
      <c r="H16">
        <v>504.5</v>
      </c>
      <c r="I16">
        <v>2418</v>
      </c>
      <c r="J16">
        <v>602.34400000000005</v>
      </c>
      <c r="K16">
        <v>113</v>
      </c>
      <c r="L16">
        <v>971.2</v>
      </c>
      <c r="M16">
        <v>107.75299999999901</v>
      </c>
      <c r="N16">
        <v>431.01199999999898</v>
      </c>
      <c r="O16">
        <v>550.99999999999898</v>
      </c>
      <c r="P16">
        <v>73</v>
      </c>
      <c r="Q16">
        <v>12.2</v>
      </c>
      <c r="R16">
        <v>0</v>
      </c>
      <c r="S16">
        <v>48.84</v>
      </c>
      <c r="T16">
        <v>82.1</v>
      </c>
      <c r="U16">
        <v>82.1</v>
      </c>
      <c r="V16">
        <v>86.1</v>
      </c>
      <c r="W16">
        <v>85.3</v>
      </c>
      <c r="X16">
        <v>0</v>
      </c>
      <c r="Y16">
        <v>0</v>
      </c>
      <c r="Z16">
        <v>90</v>
      </c>
      <c r="AA16">
        <v>90</v>
      </c>
      <c r="AB16">
        <v>28</v>
      </c>
      <c r="AC16">
        <v>123</v>
      </c>
      <c r="AD16">
        <v>303.29999999999899</v>
      </c>
      <c r="AE16">
        <v>20</v>
      </c>
      <c r="AF16">
        <v>49.9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52.9</v>
      </c>
      <c r="AN16">
        <v>0</v>
      </c>
      <c r="AO16">
        <v>0</v>
      </c>
    </row>
    <row r="17" spans="4:41" x14ac:dyDescent="0.2">
      <c r="D17" t="s">
        <v>30</v>
      </c>
      <c r="E17">
        <v>2035</v>
      </c>
      <c r="F17">
        <v>0</v>
      </c>
      <c r="G17">
        <v>8</v>
      </c>
      <c r="H17">
        <v>672.5</v>
      </c>
      <c r="I17">
        <v>3090</v>
      </c>
      <c r="J17">
        <v>602.34400000000005</v>
      </c>
      <c r="K17">
        <v>113</v>
      </c>
      <c r="L17">
        <v>971.2</v>
      </c>
      <c r="M17">
        <v>116.476</v>
      </c>
      <c r="N17">
        <v>465.904</v>
      </c>
      <c r="O17">
        <v>583.19999999999902</v>
      </c>
      <c r="P17">
        <v>73</v>
      </c>
      <c r="Q17">
        <v>12.2</v>
      </c>
      <c r="R17">
        <v>0</v>
      </c>
      <c r="S17">
        <v>48.84</v>
      </c>
      <c r="T17">
        <v>0</v>
      </c>
      <c r="U17">
        <v>0</v>
      </c>
      <c r="V17">
        <v>86.1</v>
      </c>
      <c r="W17">
        <v>85.3</v>
      </c>
      <c r="X17">
        <v>0</v>
      </c>
      <c r="Y17">
        <v>0</v>
      </c>
      <c r="Z17">
        <v>90</v>
      </c>
      <c r="AA17">
        <v>90</v>
      </c>
      <c r="AB17">
        <v>28</v>
      </c>
      <c r="AC17">
        <v>123</v>
      </c>
      <c r="AD17">
        <v>303.29999999999899</v>
      </c>
      <c r="AE17">
        <v>20</v>
      </c>
      <c r="AF17">
        <v>49.9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52.9</v>
      </c>
      <c r="AN17">
        <v>0</v>
      </c>
      <c r="AO17">
        <v>0</v>
      </c>
    </row>
    <row r="18" spans="4:41" x14ac:dyDescent="0.2">
      <c r="D18" t="s">
        <v>30</v>
      </c>
      <c r="E18">
        <v>2036</v>
      </c>
      <c r="F18">
        <v>0</v>
      </c>
      <c r="G18">
        <v>8</v>
      </c>
      <c r="H18">
        <v>672.5</v>
      </c>
      <c r="I18">
        <v>3090</v>
      </c>
      <c r="J18">
        <v>602.34400000000005</v>
      </c>
      <c r="K18">
        <v>113</v>
      </c>
      <c r="L18">
        <v>971.2</v>
      </c>
      <c r="M18">
        <v>125.482</v>
      </c>
      <c r="N18">
        <v>501.928</v>
      </c>
      <c r="O18">
        <v>615.69999999999902</v>
      </c>
      <c r="P18">
        <v>73</v>
      </c>
      <c r="Q18">
        <v>12.2</v>
      </c>
      <c r="R18">
        <v>0</v>
      </c>
      <c r="S18">
        <v>48.84</v>
      </c>
      <c r="T18">
        <v>0</v>
      </c>
      <c r="U18">
        <v>0</v>
      </c>
      <c r="V18">
        <v>86.1</v>
      </c>
      <c r="W18">
        <v>85.3</v>
      </c>
      <c r="X18">
        <v>0</v>
      </c>
      <c r="Y18">
        <v>0</v>
      </c>
      <c r="Z18">
        <v>90</v>
      </c>
      <c r="AA18">
        <v>90</v>
      </c>
      <c r="AB18">
        <v>28</v>
      </c>
      <c r="AC18">
        <v>123</v>
      </c>
      <c r="AD18">
        <v>303.29999999999899</v>
      </c>
      <c r="AE18">
        <v>20</v>
      </c>
      <c r="AF18">
        <v>49.9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52.9</v>
      </c>
      <c r="AN18">
        <v>0</v>
      </c>
      <c r="AO18">
        <v>0</v>
      </c>
    </row>
    <row r="19" spans="4:41" x14ac:dyDescent="0.2">
      <c r="D19" t="s">
        <v>30</v>
      </c>
      <c r="E19">
        <v>2037</v>
      </c>
      <c r="F19">
        <v>0</v>
      </c>
      <c r="G19">
        <v>8</v>
      </c>
      <c r="H19">
        <v>672.5</v>
      </c>
      <c r="I19">
        <v>3090</v>
      </c>
      <c r="J19">
        <v>602.34400000000005</v>
      </c>
      <c r="K19">
        <v>113</v>
      </c>
      <c r="L19">
        <v>971.2</v>
      </c>
      <c r="M19">
        <v>134.797</v>
      </c>
      <c r="N19">
        <v>539.18799999999999</v>
      </c>
      <c r="O19">
        <v>648.599999999999</v>
      </c>
      <c r="P19">
        <v>73</v>
      </c>
      <c r="Q19">
        <v>12.2</v>
      </c>
      <c r="R19">
        <v>0</v>
      </c>
      <c r="S19">
        <v>48.84</v>
      </c>
      <c r="T19">
        <v>0</v>
      </c>
      <c r="U19">
        <v>0</v>
      </c>
      <c r="V19">
        <v>86.1</v>
      </c>
      <c r="W19">
        <v>85.3</v>
      </c>
      <c r="X19">
        <v>0</v>
      </c>
      <c r="Y19">
        <v>0</v>
      </c>
      <c r="Z19">
        <v>90</v>
      </c>
      <c r="AA19">
        <v>90</v>
      </c>
      <c r="AB19">
        <v>28</v>
      </c>
      <c r="AC19">
        <v>123</v>
      </c>
      <c r="AD19">
        <v>303.29999999999899</v>
      </c>
      <c r="AE19">
        <v>20</v>
      </c>
      <c r="AF19">
        <v>49.9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52.9</v>
      </c>
      <c r="AN19">
        <v>0</v>
      </c>
      <c r="AO19">
        <v>0</v>
      </c>
    </row>
    <row r="20" spans="4:41" x14ac:dyDescent="0.2">
      <c r="D20" t="s">
        <v>30</v>
      </c>
      <c r="E20">
        <v>2038</v>
      </c>
      <c r="F20">
        <v>0</v>
      </c>
      <c r="G20">
        <v>8</v>
      </c>
      <c r="H20">
        <v>672.5</v>
      </c>
      <c r="I20">
        <v>3090</v>
      </c>
      <c r="J20">
        <v>602.34400000000005</v>
      </c>
      <c r="K20">
        <v>113</v>
      </c>
      <c r="L20">
        <v>971.2</v>
      </c>
      <c r="M20">
        <v>144.28700000000001</v>
      </c>
      <c r="N20">
        <v>577.14800000000002</v>
      </c>
      <c r="O20">
        <v>650.47735396568805</v>
      </c>
      <c r="P20">
        <v>73</v>
      </c>
      <c r="Q20">
        <v>12.2</v>
      </c>
      <c r="R20">
        <v>0</v>
      </c>
      <c r="S20">
        <v>48.84</v>
      </c>
      <c r="T20">
        <v>0</v>
      </c>
      <c r="U20">
        <v>0</v>
      </c>
      <c r="V20">
        <v>86.1</v>
      </c>
      <c r="W20">
        <v>85.3</v>
      </c>
      <c r="X20">
        <v>0</v>
      </c>
      <c r="Y20">
        <v>0</v>
      </c>
      <c r="Z20">
        <v>90</v>
      </c>
      <c r="AA20">
        <v>90</v>
      </c>
      <c r="AB20">
        <v>28</v>
      </c>
      <c r="AC20">
        <v>123</v>
      </c>
      <c r="AD20">
        <v>334.72264603431</v>
      </c>
      <c r="AE20">
        <v>20</v>
      </c>
      <c r="AF20">
        <v>49.9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52.9</v>
      </c>
      <c r="AN20">
        <v>0</v>
      </c>
      <c r="AO20">
        <v>0</v>
      </c>
    </row>
    <row r="21" spans="4:41" x14ac:dyDescent="0.2">
      <c r="D21" t="s">
        <v>30</v>
      </c>
      <c r="E21">
        <v>2039</v>
      </c>
      <c r="F21">
        <v>0</v>
      </c>
      <c r="G21">
        <v>8</v>
      </c>
      <c r="H21">
        <v>672.5</v>
      </c>
      <c r="I21">
        <v>3090</v>
      </c>
      <c r="J21">
        <v>602.34400000000005</v>
      </c>
      <c r="K21">
        <v>113</v>
      </c>
      <c r="L21">
        <v>971.2</v>
      </c>
      <c r="M21">
        <v>153.84299999999999</v>
      </c>
      <c r="N21">
        <v>615.37199999999996</v>
      </c>
      <c r="O21">
        <v>650.47735396568805</v>
      </c>
      <c r="P21">
        <v>73</v>
      </c>
      <c r="Q21">
        <v>12.2</v>
      </c>
      <c r="R21">
        <v>0</v>
      </c>
      <c r="S21">
        <v>48.84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90</v>
      </c>
      <c r="AA21">
        <v>90</v>
      </c>
      <c r="AB21">
        <v>28</v>
      </c>
      <c r="AC21">
        <v>123</v>
      </c>
      <c r="AD21">
        <v>367.42264603430999</v>
      </c>
      <c r="AE21">
        <v>20</v>
      </c>
      <c r="AF21">
        <v>49.9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52.9</v>
      </c>
      <c r="AN21">
        <v>0</v>
      </c>
      <c r="AO21">
        <v>0</v>
      </c>
    </row>
    <row r="22" spans="4:41" x14ac:dyDescent="0.2">
      <c r="D22" t="s">
        <v>30</v>
      </c>
      <c r="E22">
        <v>2040</v>
      </c>
      <c r="F22">
        <v>0</v>
      </c>
      <c r="G22">
        <v>8</v>
      </c>
      <c r="H22">
        <v>1092.5</v>
      </c>
      <c r="I22">
        <v>4770</v>
      </c>
      <c r="J22">
        <v>602.34400000000005</v>
      </c>
      <c r="K22">
        <v>113</v>
      </c>
      <c r="L22">
        <v>1251.19999999999</v>
      </c>
      <c r="M22">
        <v>163.53100000000001</v>
      </c>
      <c r="N22">
        <v>654.12400000000002</v>
      </c>
      <c r="O22">
        <v>650.47735396568805</v>
      </c>
      <c r="P22">
        <v>73</v>
      </c>
      <c r="Q22">
        <v>12.2</v>
      </c>
      <c r="R22">
        <v>0</v>
      </c>
      <c r="S22">
        <v>48.84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90</v>
      </c>
      <c r="AA22">
        <v>90</v>
      </c>
      <c r="AB22">
        <v>28</v>
      </c>
      <c r="AC22">
        <v>123</v>
      </c>
      <c r="AD22">
        <v>400.62264603430998</v>
      </c>
      <c r="AE22">
        <v>20</v>
      </c>
      <c r="AF22">
        <v>49.9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52.9</v>
      </c>
      <c r="AN22">
        <v>0</v>
      </c>
      <c r="AO22">
        <v>0</v>
      </c>
    </row>
    <row r="23" spans="4:41" x14ac:dyDescent="0.2">
      <c r="D23" t="s">
        <v>30</v>
      </c>
      <c r="E23">
        <v>2041</v>
      </c>
      <c r="F23">
        <v>0</v>
      </c>
      <c r="G23">
        <v>8</v>
      </c>
      <c r="H23">
        <v>1092.5</v>
      </c>
      <c r="I23">
        <v>4770</v>
      </c>
      <c r="J23">
        <v>602.34400000000005</v>
      </c>
      <c r="K23">
        <v>113</v>
      </c>
      <c r="L23">
        <v>1251.19999999999</v>
      </c>
      <c r="M23">
        <v>173.307999999999</v>
      </c>
      <c r="N23">
        <v>693.23199999999895</v>
      </c>
      <c r="O23">
        <v>683.47735396568805</v>
      </c>
      <c r="P23">
        <v>73</v>
      </c>
      <c r="Q23">
        <v>12.2</v>
      </c>
      <c r="R23">
        <v>0</v>
      </c>
      <c r="S23">
        <v>48.84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90</v>
      </c>
      <c r="AA23">
        <v>90</v>
      </c>
      <c r="AB23">
        <v>28</v>
      </c>
      <c r="AC23">
        <v>123</v>
      </c>
      <c r="AD23">
        <v>400.62264603430998</v>
      </c>
      <c r="AE23">
        <v>20</v>
      </c>
      <c r="AF23">
        <v>49.9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52.9</v>
      </c>
      <c r="AN23">
        <v>0</v>
      </c>
      <c r="AO23">
        <v>0</v>
      </c>
    </row>
    <row r="24" spans="4:41" x14ac:dyDescent="0.2">
      <c r="D24" t="s">
        <v>30</v>
      </c>
      <c r="E24">
        <v>2042</v>
      </c>
      <c r="F24">
        <v>0</v>
      </c>
      <c r="G24">
        <v>8</v>
      </c>
      <c r="H24">
        <v>1092.5</v>
      </c>
      <c r="I24">
        <v>4770</v>
      </c>
      <c r="J24">
        <v>602.34400000000005</v>
      </c>
      <c r="K24">
        <v>113</v>
      </c>
      <c r="L24">
        <v>1251.19999999999</v>
      </c>
      <c r="M24">
        <v>183.13499999999999</v>
      </c>
      <c r="N24">
        <v>732.54</v>
      </c>
      <c r="O24">
        <v>716.57735396568796</v>
      </c>
      <c r="P24">
        <v>73</v>
      </c>
      <c r="Q24">
        <v>12.2</v>
      </c>
      <c r="R24">
        <v>0</v>
      </c>
      <c r="S24">
        <v>48.84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90</v>
      </c>
      <c r="AA24">
        <v>90</v>
      </c>
      <c r="AB24">
        <v>28</v>
      </c>
      <c r="AC24">
        <v>123</v>
      </c>
      <c r="AD24">
        <v>400.62264603430998</v>
      </c>
      <c r="AE24">
        <v>20</v>
      </c>
      <c r="AF24">
        <v>49.9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52.9</v>
      </c>
      <c r="AN24">
        <v>0</v>
      </c>
      <c r="AO24">
        <v>0</v>
      </c>
    </row>
    <row r="25" spans="4:41" x14ac:dyDescent="0.2">
      <c r="D25" t="s">
        <v>30</v>
      </c>
      <c r="E25">
        <v>2043</v>
      </c>
      <c r="F25">
        <v>0</v>
      </c>
      <c r="G25">
        <v>8</v>
      </c>
      <c r="H25">
        <v>1092.5</v>
      </c>
      <c r="I25">
        <v>4770</v>
      </c>
      <c r="J25">
        <v>602.34400000000005</v>
      </c>
      <c r="K25">
        <v>113</v>
      </c>
      <c r="L25">
        <v>1251.19999999999</v>
      </c>
      <c r="M25">
        <v>193.00899999999899</v>
      </c>
      <c r="N25">
        <v>772.03599999999904</v>
      </c>
      <c r="O25">
        <v>810.72138333152304</v>
      </c>
      <c r="P25">
        <v>73</v>
      </c>
      <c r="Q25">
        <v>12.2</v>
      </c>
      <c r="R25">
        <v>0</v>
      </c>
      <c r="S25">
        <v>48.84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90</v>
      </c>
      <c r="AA25">
        <v>90</v>
      </c>
      <c r="AB25">
        <v>28</v>
      </c>
      <c r="AC25">
        <v>123</v>
      </c>
      <c r="AD25">
        <v>339.77861666847502</v>
      </c>
      <c r="AE25">
        <v>20</v>
      </c>
      <c r="AF25">
        <v>49.9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52.9</v>
      </c>
      <c r="AN25">
        <v>0</v>
      </c>
      <c r="AO25">
        <v>0</v>
      </c>
    </row>
    <row r="26" spans="4:41" x14ac:dyDescent="0.2">
      <c r="D26" t="s">
        <v>30</v>
      </c>
      <c r="E26">
        <v>2044</v>
      </c>
      <c r="F26">
        <v>0</v>
      </c>
      <c r="G26">
        <v>8</v>
      </c>
      <c r="H26">
        <v>1092.5</v>
      </c>
      <c r="I26">
        <v>4770</v>
      </c>
      <c r="J26">
        <v>602.34400000000005</v>
      </c>
      <c r="K26">
        <v>113</v>
      </c>
      <c r="L26">
        <v>1251.19999999999</v>
      </c>
      <c r="M26">
        <v>202.94800000000001</v>
      </c>
      <c r="N26">
        <v>811.79200000000003</v>
      </c>
      <c r="O26">
        <v>868.28964098053098</v>
      </c>
      <c r="P26">
        <v>73</v>
      </c>
      <c r="Q26">
        <v>12.2</v>
      </c>
      <c r="R26">
        <v>0</v>
      </c>
      <c r="S26">
        <v>48.84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90</v>
      </c>
      <c r="AA26">
        <v>90</v>
      </c>
      <c r="AB26">
        <v>28</v>
      </c>
      <c r="AC26">
        <v>123</v>
      </c>
      <c r="AD26">
        <v>315.71035901946698</v>
      </c>
      <c r="AE26">
        <v>20</v>
      </c>
      <c r="AF26">
        <v>49.9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52.9</v>
      </c>
      <c r="AN26">
        <v>0</v>
      </c>
      <c r="AO26">
        <v>0</v>
      </c>
    </row>
    <row r="27" spans="4:41" x14ac:dyDescent="0.2">
      <c r="D27" t="s">
        <v>30</v>
      </c>
      <c r="E27">
        <v>2045</v>
      </c>
      <c r="F27">
        <v>0</v>
      </c>
      <c r="G27">
        <v>8</v>
      </c>
      <c r="H27">
        <v>2617.5</v>
      </c>
      <c r="I27">
        <v>10870</v>
      </c>
      <c r="J27">
        <v>602.34400000000005</v>
      </c>
      <c r="K27">
        <v>113</v>
      </c>
      <c r="L27">
        <v>2431.1999999999998</v>
      </c>
      <c r="M27">
        <v>213.04599999999999</v>
      </c>
      <c r="N27">
        <v>852.18399999999997</v>
      </c>
      <c r="O27">
        <v>868.28964098053098</v>
      </c>
      <c r="P27">
        <v>73</v>
      </c>
      <c r="Q27">
        <v>0</v>
      </c>
      <c r="R27">
        <v>67.145567999999997</v>
      </c>
      <c r="S27">
        <v>48.84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90</v>
      </c>
      <c r="AA27">
        <v>90</v>
      </c>
      <c r="AB27">
        <v>28</v>
      </c>
      <c r="AC27">
        <v>123</v>
      </c>
      <c r="AD27">
        <v>349.01035901946801</v>
      </c>
      <c r="AE27">
        <v>0</v>
      </c>
      <c r="AF27">
        <v>49.9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52.9</v>
      </c>
      <c r="AN27">
        <v>0</v>
      </c>
      <c r="AO27">
        <v>0</v>
      </c>
    </row>
    <row r="28" spans="4:41" x14ac:dyDescent="0.2">
      <c r="D28" t="s">
        <v>30</v>
      </c>
      <c r="E28">
        <v>2046</v>
      </c>
      <c r="F28">
        <v>0</v>
      </c>
      <c r="G28">
        <v>8</v>
      </c>
      <c r="H28">
        <v>2617.5</v>
      </c>
      <c r="I28">
        <v>10870</v>
      </c>
      <c r="J28">
        <v>602.34400000000005</v>
      </c>
      <c r="K28">
        <v>113</v>
      </c>
      <c r="L28">
        <v>2431.1999999999998</v>
      </c>
      <c r="M28">
        <v>213.04599999999999</v>
      </c>
      <c r="N28">
        <v>852.18399999999997</v>
      </c>
      <c r="O28">
        <v>868.28964098053098</v>
      </c>
      <c r="P28">
        <v>73</v>
      </c>
      <c r="Q28">
        <v>0</v>
      </c>
      <c r="R28">
        <v>67.145567999999997</v>
      </c>
      <c r="S28">
        <v>48.84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90</v>
      </c>
      <c r="AA28">
        <v>90</v>
      </c>
      <c r="AB28">
        <v>28</v>
      </c>
      <c r="AC28">
        <v>123</v>
      </c>
      <c r="AD28">
        <v>349.01035901946699</v>
      </c>
      <c r="AE28">
        <v>0</v>
      </c>
      <c r="AF28">
        <v>49.9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52.9</v>
      </c>
      <c r="AN28">
        <v>0</v>
      </c>
      <c r="AO28">
        <v>0</v>
      </c>
    </row>
    <row r="29" spans="4:41" x14ac:dyDescent="0.2">
      <c r="D29" t="s">
        <v>30</v>
      </c>
      <c r="E29">
        <v>2047</v>
      </c>
      <c r="F29">
        <v>0</v>
      </c>
      <c r="G29">
        <v>8</v>
      </c>
      <c r="H29">
        <v>2617.5</v>
      </c>
      <c r="I29">
        <v>10870</v>
      </c>
      <c r="J29">
        <v>602.34400000000005</v>
      </c>
      <c r="K29">
        <v>113</v>
      </c>
      <c r="L29">
        <v>2431.1999999999998</v>
      </c>
      <c r="M29">
        <v>213.04599999999999</v>
      </c>
      <c r="N29">
        <v>852.18399999999997</v>
      </c>
      <c r="O29">
        <v>868.28964098053098</v>
      </c>
      <c r="P29">
        <v>73</v>
      </c>
      <c r="Q29">
        <v>0</v>
      </c>
      <c r="R29">
        <v>67.145567999999997</v>
      </c>
      <c r="S29">
        <v>48.84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90</v>
      </c>
      <c r="AA29">
        <v>90</v>
      </c>
      <c r="AB29">
        <v>28</v>
      </c>
      <c r="AC29">
        <v>123</v>
      </c>
      <c r="AD29">
        <v>349.01035901946699</v>
      </c>
      <c r="AE29">
        <v>0</v>
      </c>
      <c r="AF29">
        <v>49.9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52.9</v>
      </c>
      <c r="AN29">
        <v>0</v>
      </c>
      <c r="AO29">
        <v>0</v>
      </c>
    </row>
    <row r="30" spans="4:41" x14ac:dyDescent="0.2">
      <c r="D30" t="s">
        <v>30</v>
      </c>
      <c r="E30">
        <v>2048</v>
      </c>
      <c r="F30">
        <v>0</v>
      </c>
      <c r="G30">
        <v>8</v>
      </c>
      <c r="H30">
        <v>2617.5</v>
      </c>
      <c r="I30">
        <v>10870</v>
      </c>
      <c r="J30">
        <v>602.34400000000005</v>
      </c>
      <c r="K30">
        <v>113</v>
      </c>
      <c r="L30">
        <v>2431.1999999999998</v>
      </c>
      <c r="M30">
        <v>213.04599999999999</v>
      </c>
      <c r="N30">
        <v>852.18399999999997</v>
      </c>
      <c r="O30">
        <v>868.28964098053098</v>
      </c>
      <c r="P30">
        <v>73</v>
      </c>
      <c r="Q30">
        <v>0</v>
      </c>
      <c r="R30">
        <v>67.145567999999997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90</v>
      </c>
      <c r="AA30">
        <v>90</v>
      </c>
      <c r="AB30">
        <v>28</v>
      </c>
      <c r="AC30">
        <v>123</v>
      </c>
      <c r="AD30">
        <v>349.01035901946801</v>
      </c>
      <c r="AE30">
        <v>0</v>
      </c>
      <c r="AF30">
        <v>49.9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52.9</v>
      </c>
      <c r="AN30">
        <v>0</v>
      </c>
      <c r="AO30">
        <v>0</v>
      </c>
    </row>
    <row r="31" spans="4:41" x14ac:dyDescent="0.2">
      <c r="D31" t="s">
        <v>30</v>
      </c>
      <c r="E31">
        <v>2049</v>
      </c>
      <c r="F31">
        <v>0</v>
      </c>
      <c r="G31">
        <v>8</v>
      </c>
      <c r="H31">
        <v>2617.5</v>
      </c>
      <c r="I31">
        <v>10870</v>
      </c>
      <c r="J31">
        <v>602.34400000000005</v>
      </c>
      <c r="K31">
        <v>113</v>
      </c>
      <c r="L31">
        <v>2431.1999999999998</v>
      </c>
      <c r="M31">
        <v>213.04599999999999</v>
      </c>
      <c r="N31">
        <v>852.18399999999997</v>
      </c>
      <c r="O31">
        <v>868.28964098053098</v>
      </c>
      <c r="P31">
        <v>73</v>
      </c>
      <c r="Q31">
        <v>0</v>
      </c>
      <c r="R31">
        <v>67.145567999999997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90</v>
      </c>
      <c r="AA31">
        <v>90</v>
      </c>
      <c r="AB31">
        <v>28</v>
      </c>
      <c r="AC31">
        <v>123</v>
      </c>
      <c r="AD31">
        <v>349.01035901946699</v>
      </c>
      <c r="AE31">
        <v>0</v>
      </c>
      <c r="AF31">
        <v>49.9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52.9</v>
      </c>
      <c r="AN31">
        <v>0</v>
      </c>
      <c r="AO31">
        <v>0</v>
      </c>
    </row>
    <row r="32" spans="4:41" x14ac:dyDescent="0.2">
      <c r="D32" t="s">
        <v>30</v>
      </c>
      <c r="E32">
        <v>2050</v>
      </c>
      <c r="F32">
        <v>0</v>
      </c>
      <c r="G32">
        <v>8</v>
      </c>
      <c r="H32">
        <v>2617.5</v>
      </c>
      <c r="I32">
        <v>10870</v>
      </c>
      <c r="J32">
        <v>602.34400000000005</v>
      </c>
      <c r="K32">
        <v>113</v>
      </c>
      <c r="L32">
        <v>2431.1999999999998</v>
      </c>
      <c r="M32">
        <v>213.04599999999999</v>
      </c>
      <c r="N32">
        <v>852.18399999999997</v>
      </c>
      <c r="O32">
        <v>857.59457567395702</v>
      </c>
      <c r="P32">
        <v>73</v>
      </c>
      <c r="Q32">
        <v>0</v>
      </c>
      <c r="R32">
        <v>67.145567999999997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90</v>
      </c>
      <c r="AA32">
        <v>90</v>
      </c>
      <c r="AB32">
        <v>28</v>
      </c>
      <c r="AC32">
        <v>123</v>
      </c>
      <c r="AD32">
        <v>359.705424326041</v>
      </c>
      <c r="AE32">
        <v>0</v>
      </c>
      <c r="AF32">
        <v>49.9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52.9</v>
      </c>
      <c r="AN32">
        <v>0</v>
      </c>
      <c r="AO32">
        <v>0</v>
      </c>
    </row>
    <row r="34" spans="3:44" x14ac:dyDescent="0.2">
      <c r="D34" t="s">
        <v>41</v>
      </c>
      <c r="F34" t="str">
        <f t="shared" ref="F34:AR34" si="0">INDEX($B$215:$B$308, MATCH(F1, $A$215:$A$308, 0))</f>
        <v>AES</v>
      </c>
      <c r="G34" t="str">
        <f t="shared" si="0"/>
        <v>IC Projects</v>
      </c>
      <c r="H34" t="str">
        <f t="shared" si="0"/>
        <v>Util.-Scale Batts.</v>
      </c>
      <c r="I34" t="str">
        <f t="shared" si="0"/>
        <v>Batteries (MWh)</v>
      </c>
      <c r="J34" t="str">
        <f t="shared" si="0"/>
        <v>Combined Cycle</v>
      </c>
      <c r="K34" t="str">
        <f t="shared" si="0"/>
        <v>Kahe/Waiau/CIP</v>
      </c>
      <c r="L34" t="str">
        <f t="shared" si="0"/>
        <v>Utility-Scale PV</v>
      </c>
      <c r="M34" t="str">
        <f t="shared" si="0"/>
        <v>Distributed Batts.</v>
      </c>
      <c r="N34" t="str">
        <f t="shared" si="0"/>
        <v>Batteries (MWh)</v>
      </c>
      <c r="O34" t="str">
        <f t="shared" si="0"/>
        <v>Distributed PV</v>
      </c>
      <c r="P34" t="str">
        <f t="shared" si="0"/>
        <v>HPOWER</v>
      </c>
      <c r="Q34" t="str">
        <f t="shared" si="0"/>
        <v>Refinery Cogen</v>
      </c>
      <c r="R34" t="str">
        <f t="shared" si="0"/>
        <v>IC Projects</v>
      </c>
      <c r="S34" t="str">
        <f t="shared" si="0"/>
        <v>IC Projects</v>
      </c>
      <c r="T34" t="str">
        <f t="shared" si="0"/>
        <v>Kahe/Waiau/CIP</v>
      </c>
      <c r="U34" t="str">
        <f t="shared" si="0"/>
        <v>Kahe/Waiau/CIP</v>
      </c>
      <c r="V34" t="str">
        <f t="shared" si="0"/>
        <v>Kahe/Waiau/CIP</v>
      </c>
      <c r="W34" t="str">
        <f t="shared" si="0"/>
        <v>Kahe/Waiau/CIP</v>
      </c>
      <c r="X34" t="str">
        <f t="shared" si="0"/>
        <v>Kahe/Waiau/CIP</v>
      </c>
      <c r="Y34" t="str">
        <f t="shared" si="0"/>
        <v>Kahe/Waiau/CIP</v>
      </c>
      <c r="Z34" t="str">
        <f t="shared" si="0"/>
        <v>Kalaeloa</v>
      </c>
      <c r="AA34" t="str">
        <f t="shared" si="0"/>
        <v>Kalaeloa</v>
      </c>
      <c r="AB34" t="str">
        <f t="shared" si="0"/>
        <v>Kalaeloa</v>
      </c>
      <c r="AC34" t="str">
        <f t="shared" si="0"/>
        <v>Onshore Wind</v>
      </c>
      <c r="AD34" t="str">
        <f t="shared" si="0"/>
        <v>Distributed PV</v>
      </c>
      <c r="AE34" t="str">
        <f t="shared" si="0"/>
        <v>Refinery Cogen</v>
      </c>
      <c r="AF34" t="str">
        <f t="shared" si="0"/>
        <v>Kahe/Waiau/CIP</v>
      </c>
      <c r="AG34" t="str">
        <f t="shared" si="0"/>
        <v>Kahe/Waiau/CIP</v>
      </c>
      <c r="AH34" t="str">
        <f t="shared" si="0"/>
        <v>Kahe/Waiau/CIP</v>
      </c>
      <c r="AI34" t="str">
        <f t="shared" si="0"/>
        <v>Kahe/Waiau/CIP</v>
      </c>
      <c r="AJ34" t="str">
        <f t="shared" si="0"/>
        <v>Kahe/Waiau/CIP</v>
      </c>
      <c r="AK34" t="str">
        <f t="shared" si="0"/>
        <v>Kahe/Waiau/CIP</v>
      </c>
      <c r="AL34" t="str">
        <f t="shared" si="0"/>
        <v>Kahe/Waiau/CIP</v>
      </c>
      <c r="AM34" t="str">
        <f t="shared" si="0"/>
        <v>Kahe/Waiau/CIP</v>
      </c>
      <c r="AN34" t="str">
        <f t="shared" si="0"/>
        <v>Pumped Hydro</v>
      </c>
      <c r="AO34" t="str">
        <f t="shared" si="0"/>
        <v>Fuel Cells</v>
      </c>
      <c r="AP34" t="e">
        <f t="shared" si="0"/>
        <v>#N/A</v>
      </c>
      <c r="AQ34" t="e">
        <f t="shared" si="0"/>
        <v>#N/A</v>
      </c>
      <c r="AR34" t="e">
        <f t="shared" si="0"/>
        <v>#N/A</v>
      </c>
    </row>
    <row r="36" spans="3:44" x14ac:dyDescent="0.2">
      <c r="C36" t="s">
        <v>114</v>
      </c>
      <c r="D36" t="s">
        <v>0</v>
      </c>
      <c r="E36" t="s">
        <v>1</v>
      </c>
      <c r="F36" t="s">
        <v>35</v>
      </c>
      <c r="G36" t="s">
        <v>64</v>
      </c>
      <c r="H36" t="s">
        <v>90</v>
      </c>
      <c r="I36" t="s">
        <v>91</v>
      </c>
      <c r="J36" t="s">
        <v>65</v>
      </c>
      <c r="K36" t="s">
        <v>27</v>
      </c>
      <c r="L36" t="s">
        <v>92</v>
      </c>
      <c r="M36" t="s">
        <v>93</v>
      </c>
      <c r="N36" t="s">
        <v>94</v>
      </c>
      <c r="O36" t="s">
        <v>66</v>
      </c>
      <c r="P36" t="s">
        <v>95</v>
      </c>
      <c r="Q36" t="s">
        <v>5</v>
      </c>
      <c r="R36" t="s">
        <v>69</v>
      </c>
      <c r="S36" t="s">
        <v>70</v>
      </c>
      <c r="T36" t="s">
        <v>71</v>
      </c>
      <c r="U36" t="s">
        <v>72</v>
      </c>
      <c r="V36" t="s">
        <v>73</v>
      </c>
      <c r="W36" t="s">
        <v>74</v>
      </c>
      <c r="X36" t="s">
        <v>75</v>
      </c>
      <c r="Y36" t="s">
        <v>76</v>
      </c>
      <c r="Z36" t="s">
        <v>77</v>
      </c>
      <c r="AA36" t="s">
        <v>46</v>
      </c>
      <c r="AB36" t="s">
        <v>25</v>
      </c>
      <c r="AC36" t="s">
        <v>96</v>
      </c>
      <c r="AD36" t="s">
        <v>97</v>
      </c>
      <c r="AE36" t="s">
        <v>78</v>
      </c>
      <c r="AF36" t="s">
        <v>98</v>
      </c>
      <c r="AG36" t="s">
        <v>99</v>
      </c>
      <c r="AH36" t="s">
        <v>100</v>
      </c>
      <c r="AI36" t="s">
        <v>79</v>
      </c>
      <c r="AJ36" t="s">
        <v>80</v>
      </c>
      <c r="AK36" t="s">
        <v>81</v>
      </c>
      <c r="AL36" t="s">
        <v>82</v>
      </c>
      <c r="AM36" t="s">
        <v>28</v>
      </c>
      <c r="AN36" t="s">
        <v>31</v>
      </c>
    </row>
    <row r="37" spans="3:44" x14ac:dyDescent="0.2">
      <c r="D37" t="s">
        <v>30</v>
      </c>
      <c r="E37">
        <v>2020</v>
      </c>
      <c r="F37">
        <v>180</v>
      </c>
      <c r="G37">
        <v>8</v>
      </c>
      <c r="H37">
        <v>0</v>
      </c>
      <c r="I37">
        <v>0</v>
      </c>
      <c r="J37">
        <v>113</v>
      </c>
      <c r="K37">
        <v>185.7</v>
      </c>
      <c r="L37">
        <v>38.097000000000001</v>
      </c>
      <c r="M37">
        <v>152.38800000000001</v>
      </c>
      <c r="N37">
        <v>370.7</v>
      </c>
      <c r="O37">
        <v>73</v>
      </c>
      <c r="P37">
        <v>12.2</v>
      </c>
      <c r="Q37">
        <v>48.84</v>
      </c>
      <c r="R37">
        <v>82.1</v>
      </c>
      <c r="S37">
        <v>82.1</v>
      </c>
      <c r="T37">
        <v>86.1</v>
      </c>
      <c r="U37">
        <v>85.3</v>
      </c>
      <c r="V37">
        <v>134.30000000000001</v>
      </c>
      <c r="W37">
        <v>134.4</v>
      </c>
      <c r="X37">
        <v>90</v>
      </c>
      <c r="Y37">
        <v>90</v>
      </c>
      <c r="Z37">
        <v>28</v>
      </c>
      <c r="AA37">
        <v>0</v>
      </c>
      <c r="AB37">
        <v>99</v>
      </c>
      <c r="AC37">
        <v>303.29999999999899</v>
      </c>
      <c r="AD37">
        <v>20</v>
      </c>
      <c r="AE37">
        <v>49.9</v>
      </c>
      <c r="AF37">
        <v>46.6</v>
      </c>
      <c r="AG37">
        <v>46.6</v>
      </c>
      <c r="AH37">
        <v>54.5</v>
      </c>
      <c r="AI37">
        <v>53.5</v>
      </c>
      <c r="AJ37">
        <v>82.9</v>
      </c>
      <c r="AK37">
        <v>86.1</v>
      </c>
      <c r="AL37">
        <v>52.9</v>
      </c>
      <c r="AM37">
        <v>0</v>
      </c>
      <c r="AN37">
        <v>0</v>
      </c>
    </row>
    <row r="38" spans="3:44" x14ac:dyDescent="0.2">
      <c r="D38" t="s">
        <v>30</v>
      </c>
      <c r="E38">
        <v>2021</v>
      </c>
      <c r="F38">
        <v>180</v>
      </c>
      <c r="G38">
        <v>8</v>
      </c>
      <c r="H38">
        <v>12.5</v>
      </c>
      <c r="I38">
        <v>50</v>
      </c>
      <c r="J38">
        <v>113</v>
      </c>
      <c r="K38">
        <v>206.7</v>
      </c>
      <c r="L38">
        <v>51.064999999999998</v>
      </c>
      <c r="M38">
        <v>204.26</v>
      </c>
      <c r="N38">
        <v>400.21</v>
      </c>
      <c r="O38">
        <v>73</v>
      </c>
      <c r="P38">
        <v>12.2</v>
      </c>
      <c r="Q38">
        <v>48.84</v>
      </c>
      <c r="R38">
        <v>82.1</v>
      </c>
      <c r="S38">
        <v>82.1</v>
      </c>
      <c r="T38">
        <v>86.1</v>
      </c>
      <c r="U38">
        <v>85.3</v>
      </c>
      <c r="V38">
        <v>134.30000000000001</v>
      </c>
      <c r="W38">
        <v>134.4</v>
      </c>
      <c r="X38">
        <v>90</v>
      </c>
      <c r="Y38">
        <v>90</v>
      </c>
      <c r="Z38">
        <v>28</v>
      </c>
      <c r="AA38">
        <v>0</v>
      </c>
      <c r="AB38">
        <v>123</v>
      </c>
      <c r="AC38">
        <v>303.29999999999899</v>
      </c>
      <c r="AD38">
        <v>20</v>
      </c>
      <c r="AE38">
        <v>49.9</v>
      </c>
      <c r="AF38">
        <v>46.6</v>
      </c>
      <c r="AG38">
        <v>46.6</v>
      </c>
      <c r="AH38">
        <v>54.5</v>
      </c>
      <c r="AI38">
        <v>53.5</v>
      </c>
      <c r="AJ38">
        <v>82.9</v>
      </c>
      <c r="AK38">
        <v>86.1</v>
      </c>
      <c r="AL38">
        <v>52.9</v>
      </c>
      <c r="AM38">
        <v>0</v>
      </c>
      <c r="AN38">
        <v>0</v>
      </c>
    </row>
    <row r="39" spans="3:44" x14ac:dyDescent="0.2">
      <c r="D39" t="s">
        <v>30</v>
      </c>
      <c r="E39">
        <v>2022</v>
      </c>
      <c r="F39">
        <v>180</v>
      </c>
      <c r="G39">
        <v>8</v>
      </c>
      <c r="H39">
        <v>139.5</v>
      </c>
      <c r="I39">
        <v>558</v>
      </c>
      <c r="J39">
        <v>113</v>
      </c>
      <c r="K39">
        <v>333.7</v>
      </c>
      <c r="L39">
        <v>60.757999999999903</v>
      </c>
      <c r="M39">
        <v>243.03199999999899</v>
      </c>
      <c r="N39">
        <v>423.04500000000002</v>
      </c>
      <c r="O39">
        <v>73</v>
      </c>
      <c r="P39">
        <v>12.2</v>
      </c>
      <c r="Q39">
        <v>48.84</v>
      </c>
      <c r="R39">
        <v>82.1</v>
      </c>
      <c r="S39">
        <v>82.1</v>
      </c>
      <c r="T39">
        <v>86.1</v>
      </c>
      <c r="U39">
        <v>85.3</v>
      </c>
      <c r="V39">
        <v>134.30000000000001</v>
      </c>
      <c r="W39">
        <v>134.4</v>
      </c>
      <c r="X39">
        <v>90</v>
      </c>
      <c r="Y39">
        <v>90</v>
      </c>
      <c r="Z39">
        <v>28</v>
      </c>
      <c r="AA39">
        <v>0</v>
      </c>
      <c r="AB39">
        <v>123</v>
      </c>
      <c r="AC39">
        <v>303.29999999999899</v>
      </c>
      <c r="AD39">
        <v>20</v>
      </c>
      <c r="AE39">
        <v>49.9</v>
      </c>
      <c r="AF39">
        <v>46.6</v>
      </c>
      <c r="AG39">
        <v>46.6</v>
      </c>
      <c r="AH39">
        <v>54.5</v>
      </c>
      <c r="AI39">
        <v>53.5</v>
      </c>
      <c r="AJ39">
        <v>82.9</v>
      </c>
      <c r="AK39">
        <v>86.1</v>
      </c>
      <c r="AL39">
        <v>52.9</v>
      </c>
      <c r="AM39">
        <v>0</v>
      </c>
      <c r="AN39">
        <v>0</v>
      </c>
    </row>
    <row r="40" spans="3:44" x14ac:dyDescent="0.2">
      <c r="D40" t="s">
        <v>30</v>
      </c>
      <c r="E40">
        <v>2023</v>
      </c>
      <c r="F40">
        <v>0</v>
      </c>
      <c r="G40">
        <v>8</v>
      </c>
      <c r="H40">
        <v>426.5</v>
      </c>
      <c r="I40">
        <v>1530.99</v>
      </c>
      <c r="J40">
        <v>113</v>
      </c>
      <c r="K40">
        <v>450.7</v>
      </c>
      <c r="L40">
        <v>63.893000000000001</v>
      </c>
      <c r="M40">
        <v>255.572</v>
      </c>
      <c r="N40">
        <v>442.21300000000002</v>
      </c>
      <c r="O40">
        <v>73</v>
      </c>
      <c r="P40">
        <v>12.2</v>
      </c>
      <c r="Q40">
        <v>48.84</v>
      </c>
      <c r="R40">
        <v>82.1</v>
      </c>
      <c r="S40">
        <v>82.1</v>
      </c>
      <c r="T40">
        <v>86.1</v>
      </c>
      <c r="U40">
        <v>85.3</v>
      </c>
      <c r="V40">
        <v>134.30000000000001</v>
      </c>
      <c r="W40">
        <v>134.4</v>
      </c>
      <c r="X40">
        <v>90</v>
      </c>
      <c r="Y40">
        <v>90</v>
      </c>
      <c r="Z40">
        <v>28</v>
      </c>
      <c r="AA40">
        <v>0</v>
      </c>
      <c r="AB40">
        <v>123</v>
      </c>
      <c r="AC40">
        <v>303.29999999999899</v>
      </c>
      <c r="AD40">
        <v>20</v>
      </c>
      <c r="AE40">
        <v>49.9</v>
      </c>
      <c r="AF40">
        <v>0</v>
      </c>
      <c r="AG40">
        <v>0</v>
      </c>
      <c r="AH40">
        <v>54.5</v>
      </c>
      <c r="AI40">
        <v>53.5</v>
      </c>
      <c r="AJ40">
        <v>82.9</v>
      </c>
      <c r="AK40">
        <v>86.1</v>
      </c>
      <c r="AL40">
        <v>52.9</v>
      </c>
      <c r="AM40">
        <v>0</v>
      </c>
      <c r="AN40">
        <v>0</v>
      </c>
    </row>
    <row r="41" spans="3:44" x14ac:dyDescent="0.2">
      <c r="D41" t="s">
        <v>30</v>
      </c>
      <c r="E41">
        <v>2024</v>
      </c>
      <c r="F41">
        <v>0</v>
      </c>
      <c r="G41">
        <v>8</v>
      </c>
      <c r="H41">
        <v>598.5</v>
      </c>
      <c r="I41">
        <v>2345.9899999999998</v>
      </c>
      <c r="J41">
        <v>113</v>
      </c>
      <c r="K41">
        <v>627.70000000000005</v>
      </c>
      <c r="L41">
        <v>67.625</v>
      </c>
      <c r="M41">
        <v>270.5</v>
      </c>
      <c r="N41">
        <v>465.3</v>
      </c>
      <c r="O41">
        <v>73</v>
      </c>
      <c r="P41">
        <v>12.2</v>
      </c>
      <c r="Q41">
        <v>48.84</v>
      </c>
      <c r="R41">
        <v>82.1</v>
      </c>
      <c r="S41">
        <v>82.1</v>
      </c>
      <c r="T41">
        <v>86.1</v>
      </c>
      <c r="U41">
        <v>85.3</v>
      </c>
      <c r="V41">
        <v>134.30000000000001</v>
      </c>
      <c r="W41">
        <v>134.4</v>
      </c>
      <c r="X41">
        <v>90</v>
      </c>
      <c r="Y41">
        <v>90</v>
      </c>
      <c r="Z41">
        <v>28</v>
      </c>
      <c r="AA41">
        <v>0</v>
      </c>
      <c r="AB41">
        <v>123</v>
      </c>
      <c r="AC41">
        <v>303.29999999999899</v>
      </c>
      <c r="AD41">
        <v>20</v>
      </c>
      <c r="AE41">
        <v>49.9</v>
      </c>
      <c r="AF41">
        <v>0</v>
      </c>
      <c r="AG41">
        <v>0</v>
      </c>
      <c r="AH41">
        <v>54.5</v>
      </c>
      <c r="AI41">
        <v>53.5</v>
      </c>
      <c r="AJ41">
        <v>82.9</v>
      </c>
      <c r="AK41">
        <v>86.1</v>
      </c>
      <c r="AL41">
        <v>52.9</v>
      </c>
      <c r="AM41">
        <v>0</v>
      </c>
      <c r="AN41">
        <v>0</v>
      </c>
    </row>
    <row r="42" spans="3:44" x14ac:dyDescent="0.2">
      <c r="D42" t="s">
        <v>30</v>
      </c>
      <c r="E42">
        <v>2025</v>
      </c>
      <c r="F42">
        <v>0</v>
      </c>
      <c r="G42">
        <v>8</v>
      </c>
      <c r="H42">
        <v>598.5</v>
      </c>
      <c r="I42">
        <v>2345.9899999999998</v>
      </c>
      <c r="J42">
        <v>113</v>
      </c>
      <c r="K42">
        <v>777.7</v>
      </c>
      <c r="L42">
        <v>72.167000000000002</v>
      </c>
      <c r="M42">
        <v>288.66800000000001</v>
      </c>
      <c r="N42">
        <v>489.62200000000001</v>
      </c>
      <c r="O42">
        <v>73</v>
      </c>
      <c r="P42">
        <v>12.2</v>
      </c>
      <c r="Q42">
        <v>48.84</v>
      </c>
      <c r="R42">
        <v>82.1</v>
      </c>
      <c r="S42">
        <v>82.1</v>
      </c>
      <c r="T42">
        <v>86.1</v>
      </c>
      <c r="U42">
        <v>85.3</v>
      </c>
      <c r="V42">
        <v>134.30000000000001</v>
      </c>
      <c r="W42">
        <v>134.4</v>
      </c>
      <c r="X42">
        <v>90</v>
      </c>
      <c r="Y42">
        <v>90</v>
      </c>
      <c r="Z42">
        <v>28</v>
      </c>
      <c r="AA42">
        <v>0</v>
      </c>
      <c r="AB42">
        <v>123</v>
      </c>
      <c r="AC42">
        <v>303.29999999999899</v>
      </c>
      <c r="AD42">
        <v>20</v>
      </c>
      <c r="AE42">
        <v>49.9</v>
      </c>
      <c r="AF42">
        <v>0</v>
      </c>
      <c r="AG42">
        <v>0</v>
      </c>
      <c r="AH42">
        <v>54.5</v>
      </c>
      <c r="AI42">
        <v>53.5</v>
      </c>
      <c r="AJ42">
        <v>82.9</v>
      </c>
      <c r="AK42">
        <v>86.1</v>
      </c>
      <c r="AL42">
        <v>52.9</v>
      </c>
      <c r="AM42">
        <v>0</v>
      </c>
      <c r="AN42">
        <v>0</v>
      </c>
    </row>
    <row r="43" spans="3:44" x14ac:dyDescent="0.2">
      <c r="D43" t="s">
        <v>30</v>
      </c>
      <c r="E43">
        <v>2026</v>
      </c>
      <c r="F43">
        <v>0</v>
      </c>
      <c r="G43">
        <v>8</v>
      </c>
      <c r="H43">
        <v>598.5</v>
      </c>
      <c r="I43">
        <v>2637.4354995190802</v>
      </c>
      <c r="J43">
        <v>113</v>
      </c>
      <c r="K43">
        <v>1006.70917238958</v>
      </c>
      <c r="L43">
        <v>77.491</v>
      </c>
      <c r="M43">
        <v>309.964</v>
      </c>
      <c r="N43">
        <v>515.51</v>
      </c>
      <c r="O43">
        <v>73</v>
      </c>
      <c r="P43">
        <v>12.2</v>
      </c>
      <c r="Q43">
        <v>48.84</v>
      </c>
      <c r="R43">
        <v>82.1</v>
      </c>
      <c r="S43">
        <v>82.1</v>
      </c>
      <c r="T43">
        <v>86.1</v>
      </c>
      <c r="U43">
        <v>85.3</v>
      </c>
      <c r="V43">
        <v>134.30000000000001</v>
      </c>
      <c r="W43">
        <v>134.4</v>
      </c>
      <c r="X43">
        <v>90</v>
      </c>
      <c r="Y43">
        <v>90</v>
      </c>
      <c r="Z43">
        <v>28</v>
      </c>
      <c r="AA43">
        <v>0</v>
      </c>
      <c r="AB43">
        <v>163</v>
      </c>
      <c r="AC43">
        <v>303.29999999999899</v>
      </c>
      <c r="AD43">
        <v>20</v>
      </c>
      <c r="AE43">
        <v>49.9</v>
      </c>
      <c r="AF43">
        <v>0</v>
      </c>
      <c r="AG43">
        <v>0</v>
      </c>
      <c r="AH43">
        <v>0</v>
      </c>
      <c r="AI43">
        <v>0</v>
      </c>
      <c r="AJ43">
        <v>82.9</v>
      </c>
      <c r="AK43">
        <v>86.1</v>
      </c>
      <c r="AL43">
        <v>52.9</v>
      </c>
      <c r="AM43">
        <v>0</v>
      </c>
      <c r="AN43">
        <v>0</v>
      </c>
    </row>
    <row r="44" spans="3:44" x14ac:dyDescent="0.2">
      <c r="D44" t="s">
        <v>30</v>
      </c>
      <c r="E44">
        <v>2027</v>
      </c>
      <c r="F44">
        <v>0</v>
      </c>
      <c r="G44">
        <v>8</v>
      </c>
      <c r="H44">
        <v>598.5</v>
      </c>
      <c r="I44">
        <v>2928.8809990381601</v>
      </c>
      <c r="J44">
        <v>113</v>
      </c>
      <c r="K44">
        <v>1235.7183447791599</v>
      </c>
      <c r="L44">
        <v>83.605999999999995</v>
      </c>
      <c r="M44">
        <v>334.42399999999998</v>
      </c>
      <c r="N44">
        <v>542.75</v>
      </c>
      <c r="O44">
        <v>73</v>
      </c>
      <c r="P44">
        <v>12.2</v>
      </c>
      <c r="Q44">
        <v>48.84</v>
      </c>
      <c r="R44">
        <v>82.1</v>
      </c>
      <c r="S44">
        <v>82.1</v>
      </c>
      <c r="T44">
        <v>86.1</v>
      </c>
      <c r="U44">
        <v>85.3</v>
      </c>
      <c r="V44">
        <v>134.30000000000001</v>
      </c>
      <c r="W44">
        <v>134.4</v>
      </c>
      <c r="X44">
        <v>90</v>
      </c>
      <c r="Y44">
        <v>90</v>
      </c>
      <c r="Z44">
        <v>28</v>
      </c>
      <c r="AA44">
        <v>0</v>
      </c>
      <c r="AB44">
        <v>203</v>
      </c>
      <c r="AC44">
        <v>303.29999999999899</v>
      </c>
      <c r="AD44">
        <v>20</v>
      </c>
      <c r="AE44">
        <v>49.9</v>
      </c>
      <c r="AF44">
        <v>0</v>
      </c>
      <c r="AG44">
        <v>0</v>
      </c>
      <c r="AH44">
        <v>0</v>
      </c>
      <c r="AI44">
        <v>0</v>
      </c>
      <c r="AJ44">
        <v>82.9</v>
      </c>
      <c r="AK44">
        <v>86.1</v>
      </c>
      <c r="AL44">
        <v>52.9</v>
      </c>
      <c r="AM44">
        <v>0</v>
      </c>
      <c r="AN44">
        <v>0</v>
      </c>
    </row>
    <row r="45" spans="3:44" x14ac:dyDescent="0.2">
      <c r="D45" t="s">
        <v>30</v>
      </c>
      <c r="E45">
        <v>2028</v>
      </c>
      <c r="F45">
        <v>0</v>
      </c>
      <c r="G45">
        <v>8</v>
      </c>
      <c r="H45">
        <v>598.5</v>
      </c>
      <c r="I45">
        <v>3220.32649855724</v>
      </c>
      <c r="J45">
        <v>113</v>
      </c>
      <c r="K45">
        <v>1464.72751716874</v>
      </c>
      <c r="L45">
        <v>90.324999999999903</v>
      </c>
      <c r="M45">
        <v>361.29999999999899</v>
      </c>
      <c r="N45">
        <v>571.13699999999994</v>
      </c>
      <c r="O45">
        <v>73</v>
      </c>
      <c r="P45">
        <v>12.2</v>
      </c>
      <c r="Q45">
        <v>48.84</v>
      </c>
      <c r="R45">
        <v>82.1</v>
      </c>
      <c r="S45">
        <v>82.1</v>
      </c>
      <c r="T45">
        <v>86.1</v>
      </c>
      <c r="U45">
        <v>85.3</v>
      </c>
      <c r="V45">
        <v>134.30000000000001</v>
      </c>
      <c r="W45">
        <v>134.4</v>
      </c>
      <c r="X45">
        <v>90</v>
      </c>
      <c r="Y45">
        <v>90</v>
      </c>
      <c r="Z45">
        <v>28</v>
      </c>
      <c r="AA45">
        <v>0</v>
      </c>
      <c r="AB45">
        <v>243</v>
      </c>
      <c r="AC45">
        <v>303.29999999999899</v>
      </c>
      <c r="AD45">
        <v>20</v>
      </c>
      <c r="AE45">
        <v>49.9</v>
      </c>
      <c r="AF45">
        <v>0</v>
      </c>
      <c r="AG45">
        <v>0</v>
      </c>
      <c r="AH45">
        <v>0</v>
      </c>
      <c r="AI45">
        <v>0</v>
      </c>
      <c r="AJ45">
        <v>82.9</v>
      </c>
      <c r="AK45">
        <v>86.1</v>
      </c>
      <c r="AL45">
        <v>52.9</v>
      </c>
      <c r="AM45">
        <v>0</v>
      </c>
      <c r="AN45">
        <v>0</v>
      </c>
    </row>
    <row r="46" spans="3:44" x14ac:dyDescent="0.2">
      <c r="D46" t="s">
        <v>30</v>
      </c>
      <c r="E46">
        <v>2029</v>
      </c>
      <c r="F46">
        <v>0</v>
      </c>
      <c r="G46">
        <v>8</v>
      </c>
      <c r="H46">
        <v>598.5</v>
      </c>
      <c r="I46">
        <v>3511.77199807632</v>
      </c>
      <c r="J46">
        <v>113</v>
      </c>
      <c r="K46">
        <v>1693.73668955833</v>
      </c>
      <c r="L46">
        <v>97.640999999999906</v>
      </c>
      <c r="M46">
        <v>390.563999999999</v>
      </c>
      <c r="N46">
        <v>600.82999999999902</v>
      </c>
      <c r="O46">
        <v>73</v>
      </c>
      <c r="P46">
        <v>12.2</v>
      </c>
      <c r="Q46">
        <v>48.84</v>
      </c>
      <c r="R46">
        <v>82.1</v>
      </c>
      <c r="S46">
        <v>82.1</v>
      </c>
      <c r="T46">
        <v>86.1</v>
      </c>
      <c r="U46">
        <v>85.3</v>
      </c>
      <c r="V46">
        <v>134.30000000000001</v>
      </c>
      <c r="W46">
        <v>134.4</v>
      </c>
      <c r="X46">
        <v>90</v>
      </c>
      <c r="Y46">
        <v>90</v>
      </c>
      <c r="Z46">
        <v>28</v>
      </c>
      <c r="AA46">
        <v>0</v>
      </c>
      <c r="AB46">
        <v>283</v>
      </c>
      <c r="AC46">
        <v>303.29999999999899</v>
      </c>
      <c r="AD46">
        <v>20</v>
      </c>
      <c r="AE46">
        <v>49.9</v>
      </c>
      <c r="AF46">
        <v>0</v>
      </c>
      <c r="AG46">
        <v>0</v>
      </c>
      <c r="AH46">
        <v>0</v>
      </c>
      <c r="AI46">
        <v>0</v>
      </c>
      <c r="AJ46">
        <v>82.9</v>
      </c>
      <c r="AK46">
        <v>86.1</v>
      </c>
      <c r="AL46">
        <v>52.9</v>
      </c>
      <c r="AM46">
        <v>0</v>
      </c>
      <c r="AN46">
        <v>0</v>
      </c>
    </row>
    <row r="47" spans="3:44" x14ac:dyDescent="0.2">
      <c r="D47" t="s">
        <v>30</v>
      </c>
      <c r="E47">
        <v>2030</v>
      </c>
      <c r="F47">
        <v>0</v>
      </c>
      <c r="G47">
        <v>8</v>
      </c>
      <c r="H47">
        <v>598.5</v>
      </c>
      <c r="I47">
        <v>3803.2174975953999</v>
      </c>
      <c r="J47">
        <v>113</v>
      </c>
      <c r="K47">
        <v>1922.74586194791</v>
      </c>
      <c r="L47">
        <v>105.554</v>
      </c>
      <c r="M47">
        <v>422.21600000000001</v>
      </c>
      <c r="N47">
        <v>631.35199999999998</v>
      </c>
      <c r="O47">
        <v>73</v>
      </c>
      <c r="P47">
        <v>12.2</v>
      </c>
      <c r="Q47">
        <v>48.84</v>
      </c>
      <c r="R47">
        <v>82.1</v>
      </c>
      <c r="S47">
        <v>82.1</v>
      </c>
      <c r="T47">
        <v>86.1</v>
      </c>
      <c r="U47">
        <v>85.3</v>
      </c>
      <c r="V47">
        <v>134.30000000000001</v>
      </c>
      <c r="W47">
        <v>134.4</v>
      </c>
      <c r="X47">
        <v>90</v>
      </c>
      <c r="Y47">
        <v>90</v>
      </c>
      <c r="Z47">
        <v>28</v>
      </c>
      <c r="AA47">
        <v>0</v>
      </c>
      <c r="AB47">
        <v>323</v>
      </c>
      <c r="AC47">
        <v>303.29999999999899</v>
      </c>
      <c r="AD47">
        <v>20</v>
      </c>
      <c r="AE47">
        <v>49.9</v>
      </c>
      <c r="AF47">
        <v>0</v>
      </c>
      <c r="AG47">
        <v>0</v>
      </c>
      <c r="AH47">
        <v>0</v>
      </c>
      <c r="AI47">
        <v>0</v>
      </c>
      <c r="AJ47">
        <v>82.9</v>
      </c>
      <c r="AK47">
        <v>86.1</v>
      </c>
      <c r="AL47">
        <v>52.9</v>
      </c>
      <c r="AM47">
        <v>150</v>
      </c>
      <c r="AN47">
        <v>0</v>
      </c>
    </row>
    <row r="48" spans="3:44" x14ac:dyDescent="0.2">
      <c r="D48" t="s">
        <v>30</v>
      </c>
      <c r="E48">
        <v>2031</v>
      </c>
      <c r="F48">
        <v>0</v>
      </c>
      <c r="G48">
        <v>8</v>
      </c>
      <c r="H48">
        <v>598.5</v>
      </c>
      <c r="I48">
        <v>3959.5937157354701</v>
      </c>
      <c r="J48">
        <v>113</v>
      </c>
      <c r="K48">
        <v>1945.8694981733699</v>
      </c>
      <c r="L48">
        <v>113.908999999999</v>
      </c>
      <c r="M48">
        <v>455.635999999999</v>
      </c>
      <c r="N48">
        <v>662.67200000000003</v>
      </c>
      <c r="O48">
        <v>73</v>
      </c>
      <c r="P48">
        <v>12.2</v>
      </c>
      <c r="Q48">
        <v>48.84</v>
      </c>
      <c r="R48">
        <v>82.1</v>
      </c>
      <c r="S48">
        <v>82.1</v>
      </c>
      <c r="T48">
        <v>86.1</v>
      </c>
      <c r="U48">
        <v>85.3</v>
      </c>
      <c r="V48">
        <v>134.30000000000001</v>
      </c>
      <c r="W48">
        <v>134.4</v>
      </c>
      <c r="X48">
        <v>90</v>
      </c>
      <c r="Y48">
        <v>90</v>
      </c>
      <c r="Z48">
        <v>28</v>
      </c>
      <c r="AA48">
        <v>0</v>
      </c>
      <c r="AB48">
        <v>323</v>
      </c>
      <c r="AC48">
        <v>303.29999999999899</v>
      </c>
      <c r="AD48">
        <v>20</v>
      </c>
      <c r="AE48">
        <v>49.9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52.9</v>
      </c>
      <c r="AM48">
        <v>150</v>
      </c>
      <c r="AN48">
        <v>0</v>
      </c>
    </row>
    <row r="49" spans="4:40" x14ac:dyDescent="0.2">
      <c r="D49" t="s">
        <v>30</v>
      </c>
      <c r="E49">
        <v>2032</v>
      </c>
      <c r="F49">
        <v>0</v>
      </c>
      <c r="G49">
        <v>8</v>
      </c>
      <c r="H49">
        <v>598.5</v>
      </c>
      <c r="I49">
        <v>4115.9699338755399</v>
      </c>
      <c r="J49">
        <v>113</v>
      </c>
      <c r="K49">
        <v>1968.9931343988301</v>
      </c>
      <c r="L49">
        <v>122.631999999999</v>
      </c>
      <c r="M49">
        <v>490.527999999999</v>
      </c>
      <c r="N49">
        <v>694.90599999999995</v>
      </c>
      <c r="O49">
        <v>73</v>
      </c>
      <c r="P49">
        <v>12.2</v>
      </c>
      <c r="Q49">
        <v>48.84</v>
      </c>
      <c r="R49">
        <v>82.1</v>
      </c>
      <c r="S49">
        <v>82.1</v>
      </c>
      <c r="T49">
        <v>86.1</v>
      </c>
      <c r="U49">
        <v>85.3</v>
      </c>
      <c r="V49">
        <v>134.30000000000001</v>
      </c>
      <c r="W49">
        <v>134.4</v>
      </c>
      <c r="X49">
        <v>90</v>
      </c>
      <c r="Y49">
        <v>90</v>
      </c>
      <c r="Z49">
        <v>28</v>
      </c>
      <c r="AA49">
        <v>0</v>
      </c>
      <c r="AB49">
        <v>323</v>
      </c>
      <c r="AC49">
        <v>303.29999999999899</v>
      </c>
      <c r="AD49">
        <v>20</v>
      </c>
      <c r="AE49">
        <v>49.9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52.9</v>
      </c>
      <c r="AM49">
        <v>150</v>
      </c>
      <c r="AN49">
        <v>0</v>
      </c>
    </row>
    <row r="50" spans="4:40" x14ac:dyDescent="0.2">
      <c r="D50" t="s">
        <v>30</v>
      </c>
      <c r="E50">
        <v>2033</v>
      </c>
      <c r="F50">
        <v>0</v>
      </c>
      <c r="G50">
        <v>8</v>
      </c>
      <c r="H50">
        <v>598.5</v>
      </c>
      <c r="I50">
        <v>4272.3461520155997</v>
      </c>
      <c r="J50">
        <v>113</v>
      </c>
      <c r="K50">
        <v>1992.11677062428</v>
      </c>
      <c r="L50">
        <v>131.63799999999901</v>
      </c>
      <c r="M50">
        <v>526.551999999999</v>
      </c>
      <c r="N50">
        <v>727.32600000000002</v>
      </c>
      <c r="O50">
        <v>73</v>
      </c>
      <c r="P50">
        <v>12.2</v>
      </c>
      <c r="Q50">
        <v>48.84</v>
      </c>
      <c r="R50">
        <v>82.1</v>
      </c>
      <c r="S50">
        <v>82.1</v>
      </c>
      <c r="T50">
        <v>86.1</v>
      </c>
      <c r="U50">
        <v>85.3</v>
      </c>
      <c r="V50">
        <v>134.30000000000001</v>
      </c>
      <c r="W50">
        <v>134.4</v>
      </c>
      <c r="X50">
        <v>90</v>
      </c>
      <c r="Y50">
        <v>90</v>
      </c>
      <c r="Z50">
        <v>28</v>
      </c>
      <c r="AA50">
        <v>0</v>
      </c>
      <c r="AB50">
        <v>323</v>
      </c>
      <c r="AC50">
        <v>303.29999999999899</v>
      </c>
      <c r="AD50">
        <v>20</v>
      </c>
      <c r="AE50">
        <v>49.9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52.9</v>
      </c>
      <c r="AM50">
        <v>150</v>
      </c>
      <c r="AN50">
        <v>0</v>
      </c>
    </row>
    <row r="51" spans="4:40" x14ac:dyDescent="0.2">
      <c r="D51" t="s">
        <v>30</v>
      </c>
      <c r="E51">
        <v>2034</v>
      </c>
      <c r="F51">
        <v>0</v>
      </c>
      <c r="G51">
        <v>8</v>
      </c>
      <c r="H51">
        <v>598.5</v>
      </c>
      <c r="I51">
        <v>4428.7223701556704</v>
      </c>
      <c r="J51">
        <v>113</v>
      </c>
      <c r="K51">
        <v>2015.2404068497401</v>
      </c>
      <c r="L51">
        <v>140.95299999999901</v>
      </c>
      <c r="M51">
        <v>563.81199999999899</v>
      </c>
      <c r="N51">
        <v>760.30600000000004</v>
      </c>
      <c r="O51">
        <v>73</v>
      </c>
      <c r="P51">
        <v>12.2</v>
      </c>
      <c r="Q51">
        <v>48.84</v>
      </c>
      <c r="R51">
        <v>82.1</v>
      </c>
      <c r="S51">
        <v>82.1</v>
      </c>
      <c r="T51">
        <v>86.1</v>
      </c>
      <c r="U51">
        <v>85.3</v>
      </c>
      <c r="V51">
        <v>134.30000000000001</v>
      </c>
      <c r="W51">
        <v>134.4</v>
      </c>
      <c r="X51">
        <v>90</v>
      </c>
      <c r="Y51">
        <v>90</v>
      </c>
      <c r="Z51">
        <v>28</v>
      </c>
      <c r="AA51">
        <v>0</v>
      </c>
      <c r="AB51">
        <v>323</v>
      </c>
      <c r="AC51">
        <v>303.29999999999899</v>
      </c>
      <c r="AD51">
        <v>20</v>
      </c>
      <c r="AE51">
        <v>49.9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52.9</v>
      </c>
      <c r="AM51">
        <v>150</v>
      </c>
      <c r="AN51">
        <v>0</v>
      </c>
    </row>
    <row r="52" spans="4:40" x14ac:dyDescent="0.2">
      <c r="D52" t="s">
        <v>30</v>
      </c>
      <c r="E52">
        <v>2035</v>
      </c>
      <c r="F52">
        <v>0</v>
      </c>
      <c r="G52">
        <v>8</v>
      </c>
      <c r="H52">
        <v>598.5</v>
      </c>
      <c r="I52">
        <v>4585.0985882957302</v>
      </c>
      <c r="J52">
        <v>113</v>
      </c>
      <c r="K52">
        <v>2038.3640430752</v>
      </c>
      <c r="L52">
        <v>150.44300000000001</v>
      </c>
      <c r="M52">
        <v>601.77200000000005</v>
      </c>
      <c r="N52">
        <v>793.52499999999895</v>
      </c>
      <c r="O52">
        <v>73</v>
      </c>
      <c r="P52">
        <v>12.2</v>
      </c>
      <c r="Q52">
        <v>48.84</v>
      </c>
      <c r="R52">
        <v>0</v>
      </c>
      <c r="S52">
        <v>0</v>
      </c>
      <c r="T52">
        <v>86.1</v>
      </c>
      <c r="U52">
        <v>85.3</v>
      </c>
      <c r="V52">
        <v>134.30000000000001</v>
      </c>
      <c r="W52">
        <v>134.4</v>
      </c>
      <c r="X52">
        <v>90</v>
      </c>
      <c r="Y52">
        <v>90</v>
      </c>
      <c r="Z52">
        <v>28</v>
      </c>
      <c r="AA52">
        <v>0</v>
      </c>
      <c r="AB52">
        <v>323</v>
      </c>
      <c r="AC52">
        <v>303.29999999999899</v>
      </c>
      <c r="AD52">
        <v>20</v>
      </c>
      <c r="AE52">
        <v>49.9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52.9</v>
      </c>
      <c r="AM52">
        <v>150</v>
      </c>
      <c r="AN52">
        <v>0</v>
      </c>
    </row>
    <row r="53" spans="4:40" x14ac:dyDescent="0.2">
      <c r="D53" t="s">
        <v>30</v>
      </c>
      <c r="E53">
        <v>2036</v>
      </c>
      <c r="F53">
        <v>0</v>
      </c>
      <c r="G53">
        <v>8</v>
      </c>
      <c r="H53">
        <v>604.99288391477103</v>
      </c>
      <c r="I53">
        <v>4628.9476946225795</v>
      </c>
      <c r="J53">
        <v>113</v>
      </c>
      <c r="K53">
        <v>2069.81867299853</v>
      </c>
      <c r="L53">
        <v>159.999</v>
      </c>
      <c r="M53">
        <v>639.99599999999998</v>
      </c>
      <c r="N53">
        <v>826.30999999999904</v>
      </c>
      <c r="O53">
        <v>73</v>
      </c>
      <c r="P53">
        <v>12.2</v>
      </c>
      <c r="Q53">
        <v>48.84</v>
      </c>
      <c r="R53">
        <v>0</v>
      </c>
      <c r="S53">
        <v>0</v>
      </c>
      <c r="T53">
        <v>86.1</v>
      </c>
      <c r="U53">
        <v>85.3</v>
      </c>
      <c r="V53">
        <v>134.30000000000001</v>
      </c>
      <c r="W53">
        <v>134.4</v>
      </c>
      <c r="X53">
        <v>90</v>
      </c>
      <c r="Y53">
        <v>90</v>
      </c>
      <c r="Z53">
        <v>28</v>
      </c>
      <c r="AA53">
        <v>0</v>
      </c>
      <c r="AB53">
        <v>323</v>
      </c>
      <c r="AC53">
        <v>303.29999999999899</v>
      </c>
      <c r="AD53">
        <v>20</v>
      </c>
      <c r="AE53">
        <v>49.9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52.9</v>
      </c>
      <c r="AM53">
        <v>150</v>
      </c>
      <c r="AN53">
        <v>0</v>
      </c>
    </row>
    <row r="54" spans="4:40" x14ac:dyDescent="0.2">
      <c r="D54" t="s">
        <v>30</v>
      </c>
      <c r="E54">
        <v>2037</v>
      </c>
      <c r="F54">
        <v>0</v>
      </c>
      <c r="G54">
        <v>8</v>
      </c>
      <c r="H54">
        <v>611.48576782954297</v>
      </c>
      <c r="I54">
        <v>4672.7968009494298</v>
      </c>
      <c r="J54">
        <v>113</v>
      </c>
      <c r="K54">
        <v>2101.2733029218598</v>
      </c>
      <c r="L54">
        <v>169.68700000000001</v>
      </c>
      <c r="M54">
        <v>678.74800000000005</v>
      </c>
      <c r="N54">
        <v>859.48499999999899</v>
      </c>
      <c r="O54">
        <v>73</v>
      </c>
      <c r="P54">
        <v>12.2</v>
      </c>
      <c r="Q54">
        <v>48.84</v>
      </c>
      <c r="R54">
        <v>0</v>
      </c>
      <c r="S54">
        <v>0</v>
      </c>
      <c r="T54">
        <v>86.1</v>
      </c>
      <c r="U54">
        <v>85.3</v>
      </c>
      <c r="V54">
        <v>134.30000000000001</v>
      </c>
      <c r="W54">
        <v>134.4</v>
      </c>
      <c r="X54">
        <v>90</v>
      </c>
      <c r="Y54">
        <v>90</v>
      </c>
      <c r="Z54">
        <v>28</v>
      </c>
      <c r="AA54">
        <v>0</v>
      </c>
      <c r="AB54">
        <v>323</v>
      </c>
      <c r="AC54">
        <v>303.29999999999899</v>
      </c>
      <c r="AD54">
        <v>20</v>
      </c>
      <c r="AE54">
        <v>49.9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52.9</v>
      </c>
      <c r="AM54">
        <v>150</v>
      </c>
      <c r="AN54">
        <v>0</v>
      </c>
    </row>
    <row r="55" spans="4:40" x14ac:dyDescent="0.2">
      <c r="D55" t="s">
        <v>30</v>
      </c>
      <c r="E55">
        <v>2038</v>
      </c>
      <c r="F55">
        <v>0</v>
      </c>
      <c r="G55">
        <v>8</v>
      </c>
      <c r="H55">
        <v>617.97865174431502</v>
      </c>
      <c r="I55">
        <v>4716.64590727628</v>
      </c>
      <c r="J55">
        <v>113</v>
      </c>
      <c r="K55">
        <v>2132.7279328452</v>
      </c>
      <c r="L55">
        <v>179.464</v>
      </c>
      <c r="M55">
        <v>717.85599999999999</v>
      </c>
      <c r="N55">
        <v>861.536353965687</v>
      </c>
      <c r="O55">
        <v>73</v>
      </c>
      <c r="P55">
        <v>12.2</v>
      </c>
      <c r="Q55">
        <v>48.84</v>
      </c>
      <c r="R55">
        <v>0</v>
      </c>
      <c r="S55">
        <v>0</v>
      </c>
      <c r="T55">
        <v>86.1</v>
      </c>
      <c r="U55">
        <v>85.3</v>
      </c>
      <c r="V55">
        <v>134.30000000000001</v>
      </c>
      <c r="W55">
        <v>134.4</v>
      </c>
      <c r="X55">
        <v>90</v>
      </c>
      <c r="Y55">
        <v>90</v>
      </c>
      <c r="Z55">
        <v>28</v>
      </c>
      <c r="AA55">
        <v>0</v>
      </c>
      <c r="AB55">
        <v>323</v>
      </c>
      <c r="AC55">
        <v>334.25964603430998</v>
      </c>
      <c r="AD55">
        <v>20</v>
      </c>
      <c r="AE55">
        <v>49.9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52.9</v>
      </c>
      <c r="AM55">
        <v>150</v>
      </c>
      <c r="AN55">
        <v>0</v>
      </c>
    </row>
    <row r="56" spans="4:40" x14ac:dyDescent="0.2">
      <c r="D56" t="s">
        <v>30</v>
      </c>
      <c r="E56">
        <v>2039</v>
      </c>
      <c r="F56">
        <v>0</v>
      </c>
      <c r="G56">
        <v>8</v>
      </c>
      <c r="H56">
        <v>624.47153565908604</v>
      </c>
      <c r="I56">
        <v>4760.4950136031302</v>
      </c>
      <c r="J56">
        <v>113</v>
      </c>
      <c r="K56">
        <v>2164.1825627685298</v>
      </c>
      <c r="L56">
        <v>189.291</v>
      </c>
      <c r="M56">
        <v>757.16399999999999</v>
      </c>
      <c r="N56">
        <v>861.536353965687</v>
      </c>
      <c r="O56">
        <v>73</v>
      </c>
      <c r="P56">
        <v>12.2</v>
      </c>
      <c r="Q56">
        <v>48.84</v>
      </c>
      <c r="R56">
        <v>0</v>
      </c>
      <c r="S56">
        <v>0</v>
      </c>
      <c r="T56">
        <v>0</v>
      </c>
      <c r="U56">
        <v>0</v>
      </c>
      <c r="V56">
        <v>134.30000000000001</v>
      </c>
      <c r="W56">
        <v>134.4</v>
      </c>
      <c r="X56">
        <v>90</v>
      </c>
      <c r="Y56">
        <v>90</v>
      </c>
      <c r="Z56">
        <v>28</v>
      </c>
      <c r="AA56">
        <v>0</v>
      </c>
      <c r="AB56">
        <v>323</v>
      </c>
      <c r="AC56">
        <v>367.36064603430998</v>
      </c>
      <c r="AD56">
        <v>20</v>
      </c>
      <c r="AE56">
        <v>49.9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52.9</v>
      </c>
      <c r="AM56">
        <v>150</v>
      </c>
      <c r="AN56">
        <v>0</v>
      </c>
    </row>
    <row r="57" spans="4:40" x14ac:dyDescent="0.2">
      <c r="D57" t="s">
        <v>30</v>
      </c>
      <c r="E57">
        <v>2040</v>
      </c>
      <c r="F57">
        <v>0</v>
      </c>
      <c r="G57">
        <v>8</v>
      </c>
      <c r="H57">
        <v>630.96441957385798</v>
      </c>
      <c r="I57">
        <v>4804.3441199299796</v>
      </c>
      <c r="J57">
        <v>113</v>
      </c>
      <c r="K57">
        <v>2195.63719269186</v>
      </c>
      <c r="L57">
        <v>199.16499999999999</v>
      </c>
      <c r="M57">
        <v>796.66</v>
      </c>
      <c r="N57">
        <v>861.536353965687</v>
      </c>
      <c r="O57">
        <v>73</v>
      </c>
      <c r="P57">
        <v>12.2</v>
      </c>
      <c r="Q57">
        <v>48.84</v>
      </c>
      <c r="R57">
        <v>0</v>
      </c>
      <c r="S57">
        <v>0</v>
      </c>
      <c r="T57">
        <v>0</v>
      </c>
      <c r="U57">
        <v>0</v>
      </c>
      <c r="V57">
        <v>134.30000000000001</v>
      </c>
      <c r="W57">
        <v>134.4</v>
      </c>
      <c r="X57">
        <v>90</v>
      </c>
      <c r="Y57">
        <v>90</v>
      </c>
      <c r="Z57">
        <v>28</v>
      </c>
      <c r="AA57">
        <v>0</v>
      </c>
      <c r="AB57">
        <v>323</v>
      </c>
      <c r="AC57">
        <v>400.62264603430998</v>
      </c>
      <c r="AD57">
        <v>20</v>
      </c>
      <c r="AE57">
        <v>49.9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52.9</v>
      </c>
      <c r="AM57">
        <v>150</v>
      </c>
      <c r="AN57">
        <v>0</v>
      </c>
    </row>
    <row r="58" spans="4:40" x14ac:dyDescent="0.2">
      <c r="D58" t="s">
        <v>30</v>
      </c>
      <c r="E58">
        <v>2041</v>
      </c>
      <c r="F58">
        <v>0</v>
      </c>
      <c r="G58">
        <v>8</v>
      </c>
      <c r="H58">
        <v>682.00372548473695</v>
      </c>
      <c r="I58">
        <v>5290.5310598935002</v>
      </c>
      <c r="J58">
        <v>113</v>
      </c>
      <c r="K58">
        <v>2444.86102408122</v>
      </c>
      <c r="L58">
        <v>209.10399999999899</v>
      </c>
      <c r="M58">
        <v>836.41599999999903</v>
      </c>
      <c r="N58">
        <v>868.28964098052995</v>
      </c>
      <c r="O58">
        <v>73</v>
      </c>
      <c r="P58">
        <v>12.2</v>
      </c>
      <c r="Q58">
        <v>48.84</v>
      </c>
      <c r="R58">
        <v>0</v>
      </c>
      <c r="S58">
        <v>0</v>
      </c>
      <c r="T58">
        <v>0</v>
      </c>
      <c r="U58">
        <v>0</v>
      </c>
      <c r="V58">
        <v>134.30000000000001</v>
      </c>
      <c r="W58">
        <v>134.4</v>
      </c>
      <c r="X58">
        <v>90</v>
      </c>
      <c r="Y58">
        <v>90</v>
      </c>
      <c r="Z58">
        <v>28</v>
      </c>
      <c r="AA58">
        <v>0</v>
      </c>
      <c r="AB58">
        <v>323</v>
      </c>
      <c r="AC58">
        <v>427.32635901946702</v>
      </c>
      <c r="AD58">
        <v>20</v>
      </c>
      <c r="AE58">
        <v>49.9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52.9</v>
      </c>
      <c r="AM58">
        <v>150</v>
      </c>
      <c r="AN58">
        <v>0</v>
      </c>
    </row>
    <row r="59" spans="4:40" x14ac:dyDescent="0.2">
      <c r="D59" t="s">
        <v>30</v>
      </c>
      <c r="E59">
        <v>2042</v>
      </c>
      <c r="F59">
        <v>0</v>
      </c>
      <c r="G59">
        <v>8</v>
      </c>
      <c r="H59">
        <v>733.04303139561603</v>
      </c>
      <c r="I59">
        <v>5776.71799985701</v>
      </c>
      <c r="J59">
        <v>113</v>
      </c>
      <c r="K59">
        <v>2694.0848554705799</v>
      </c>
      <c r="L59">
        <v>219.202</v>
      </c>
      <c r="M59">
        <v>876.80799999999999</v>
      </c>
      <c r="N59">
        <v>868.28964098052995</v>
      </c>
      <c r="O59">
        <v>73</v>
      </c>
      <c r="P59">
        <v>12.2</v>
      </c>
      <c r="Q59">
        <v>48.84</v>
      </c>
      <c r="R59">
        <v>0</v>
      </c>
      <c r="S59">
        <v>0</v>
      </c>
      <c r="T59">
        <v>0</v>
      </c>
      <c r="U59">
        <v>0</v>
      </c>
      <c r="V59">
        <v>134.30000000000001</v>
      </c>
      <c r="W59">
        <v>134.4</v>
      </c>
      <c r="X59">
        <v>90</v>
      </c>
      <c r="Y59">
        <v>90</v>
      </c>
      <c r="Z59">
        <v>28</v>
      </c>
      <c r="AA59">
        <v>0</v>
      </c>
      <c r="AB59">
        <v>323</v>
      </c>
      <c r="AC59">
        <v>460.669359019468</v>
      </c>
      <c r="AD59">
        <v>20</v>
      </c>
      <c r="AE59">
        <v>49.9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52.9</v>
      </c>
      <c r="AM59">
        <v>150</v>
      </c>
      <c r="AN59">
        <v>0</v>
      </c>
    </row>
    <row r="60" spans="4:40" x14ac:dyDescent="0.2">
      <c r="D60" t="s">
        <v>30</v>
      </c>
      <c r="E60">
        <v>2043</v>
      </c>
      <c r="F60">
        <v>0</v>
      </c>
      <c r="G60">
        <v>8</v>
      </c>
      <c r="H60">
        <v>784.08233730649499</v>
      </c>
      <c r="I60">
        <v>6262.9049398205298</v>
      </c>
      <c r="J60">
        <v>113</v>
      </c>
      <c r="K60">
        <v>2943.3086868599398</v>
      </c>
      <c r="L60">
        <v>229.44</v>
      </c>
      <c r="M60">
        <v>917.76</v>
      </c>
      <c r="N60">
        <v>868.28964098052995</v>
      </c>
      <c r="O60">
        <v>73</v>
      </c>
      <c r="P60">
        <v>12.2</v>
      </c>
      <c r="Q60">
        <v>48.84</v>
      </c>
      <c r="R60">
        <v>0</v>
      </c>
      <c r="S60">
        <v>0</v>
      </c>
      <c r="T60">
        <v>0</v>
      </c>
      <c r="U60">
        <v>0</v>
      </c>
      <c r="V60">
        <v>134.30000000000001</v>
      </c>
      <c r="W60">
        <v>134.4</v>
      </c>
      <c r="X60">
        <v>90</v>
      </c>
      <c r="Y60">
        <v>90</v>
      </c>
      <c r="Z60">
        <v>28</v>
      </c>
      <c r="AA60">
        <v>0</v>
      </c>
      <c r="AB60">
        <v>323</v>
      </c>
      <c r="AC60">
        <v>494.74135901946801</v>
      </c>
      <c r="AD60">
        <v>20</v>
      </c>
      <c r="AE60">
        <v>49.9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52.9</v>
      </c>
      <c r="AM60">
        <v>150</v>
      </c>
      <c r="AN60">
        <v>0</v>
      </c>
    </row>
    <row r="61" spans="4:40" x14ac:dyDescent="0.2">
      <c r="D61" t="s">
        <v>30</v>
      </c>
      <c r="E61">
        <v>2044</v>
      </c>
      <c r="F61">
        <v>0</v>
      </c>
      <c r="G61">
        <v>8</v>
      </c>
      <c r="H61">
        <v>835.12164321737396</v>
      </c>
      <c r="I61">
        <v>6749.0918797840504</v>
      </c>
      <c r="J61">
        <v>113</v>
      </c>
      <c r="K61">
        <v>3192.5325182493002</v>
      </c>
      <c r="L61">
        <v>239.81</v>
      </c>
      <c r="M61">
        <v>959.24</v>
      </c>
      <c r="N61">
        <v>868.28964098052995</v>
      </c>
      <c r="O61">
        <v>73</v>
      </c>
      <c r="P61">
        <v>12.2</v>
      </c>
      <c r="Q61">
        <v>48.84</v>
      </c>
      <c r="R61">
        <v>0</v>
      </c>
      <c r="S61">
        <v>0</v>
      </c>
      <c r="T61">
        <v>0</v>
      </c>
      <c r="U61">
        <v>0</v>
      </c>
      <c r="V61">
        <v>134.30000000000001</v>
      </c>
      <c r="W61">
        <v>134.4</v>
      </c>
      <c r="X61">
        <v>90</v>
      </c>
      <c r="Y61">
        <v>90</v>
      </c>
      <c r="Z61">
        <v>28</v>
      </c>
      <c r="AA61">
        <v>139.45195041677499</v>
      </c>
      <c r="AB61">
        <v>323</v>
      </c>
      <c r="AC61">
        <v>529.12735901946701</v>
      </c>
      <c r="AD61">
        <v>20</v>
      </c>
      <c r="AE61">
        <v>49.9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52.9</v>
      </c>
      <c r="AM61">
        <v>150</v>
      </c>
      <c r="AN61">
        <v>0</v>
      </c>
    </row>
    <row r="62" spans="4:40" x14ac:dyDescent="0.2">
      <c r="D62" t="s">
        <v>30</v>
      </c>
      <c r="E62">
        <v>2045</v>
      </c>
      <c r="F62">
        <v>0</v>
      </c>
      <c r="G62">
        <v>8</v>
      </c>
      <c r="H62">
        <v>886.16094912825304</v>
      </c>
      <c r="I62">
        <v>7235.2788197475602</v>
      </c>
      <c r="J62">
        <v>113</v>
      </c>
      <c r="K62">
        <v>3441.7563496386601</v>
      </c>
      <c r="L62">
        <v>250.28799999999899</v>
      </c>
      <c r="M62">
        <v>1001.152</v>
      </c>
      <c r="N62">
        <v>868.28964098052995</v>
      </c>
      <c r="O62">
        <v>73</v>
      </c>
      <c r="P62">
        <v>0</v>
      </c>
      <c r="Q62">
        <v>48.84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90</v>
      </c>
      <c r="Y62">
        <v>90</v>
      </c>
      <c r="Z62">
        <v>28</v>
      </c>
      <c r="AA62">
        <v>278.90390083355101</v>
      </c>
      <c r="AB62">
        <v>323</v>
      </c>
      <c r="AC62">
        <v>564.16535901946702</v>
      </c>
      <c r="AD62">
        <v>0</v>
      </c>
      <c r="AE62">
        <v>49.9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52.9</v>
      </c>
      <c r="AM62">
        <v>150</v>
      </c>
      <c r="AN62">
        <v>0</v>
      </c>
    </row>
    <row r="63" spans="4:40" x14ac:dyDescent="0.2">
      <c r="D63" t="s">
        <v>30</v>
      </c>
      <c r="E63">
        <v>2046</v>
      </c>
      <c r="F63">
        <v>0</v>
      </c>
      <c r="G63">
        <v>8</v>
      </c>
      <c r="H63">
        <v>892.98028767087806</v>
      </c>
      <c r="I63">
        <v>7150.5367614377601</v>
      </c>
      <c r="J63">
        <v>113</v>
      </c>
      <c r="K63">
        <v>3441.7563496386601</v>
      </c>
      <c r="L63">
        <v>250.28799999999899</v>
      </c>
      <c r="M63">
        <v>1001.152</v>
      </c>
      <c r="N63">
        <v>868.28964098052995</v>
      </c>
      <c r="O63">
        <v>73</v>
      </c>
      <c r="P63">
        <v>0</v>
      </c>
      <c r="Q63">
        <v>48.84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90</v>
      </c>
      <c r="Y63">
        <v>90</v>
      </c>
      <c r="Z63">
        <v>28</v>
      </c>
      <c r="AA63">
        <v>417.22937039685701</v>
      </c>
      <c r="AB63">
        <v>323</v>
      </c>
      <c r="AC63">
        <v>564.16535901946702</v>
      </c>
      <c r="AD63">
        <v>0</v>
      </c>
      <c r="AE63">
        <v>49.9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52.9</v>
      </c>
      <c r="AM63">
        <v>150</v>
      </c>
      <c r="AN63">
        <v>0</v>
      </c>
    </row>
    <row r="64" spans="4:40" x14ac:dyDescent="0.2">
      <c r="D64" t="s">
        <v>30</v>
      </c>
      <c r="E64">
        <v>2047</v>
      </c>
      <c r="F64">
        <v>0</v>
      </c>
      <c r="G64">
        <v>8</v>
      </c>
      <c r="H64">
        <v>892.98028767087806</v>
      </c>
      <c r="I64">
        <v>6994.1605432976903</v>
      </c>
      <c r="J64">
        <v>113</v>
      </c>
      <c r="K64">
        <v>3441.7563496386601</v>
      </c>
      <c r="L64">
        <v>250.28799999999899</v>
      </c>
      <c r="M64">
        <v>1001.152</v>
      </c>
      <c r="N64">
        <v>868.28964098052995</v>
      </c>
      <c r="O64">
        <v>73</v>
      </c>
      <c r="P64">
        <v>0</v>
      </c>
      <c r="Q64">
        <v>48.84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90</v>
      </c>
      <c r="Y64">
        <v>90</v>
      </c>
      <c r="Z64">
        <v>28</v>
      </c>
      <c r="AA64">
        <v>555.55483996016301</v>
      </c>
      <c r="AB64">
        <v>323</v>
      </c>
      <c r="AC64">
        <v>564.16535901946702</v>
      </c>
      <c r="AD64">
        <v>0</v>
      </c>
      <c r="AE64">
        <v>49.9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52.9</v>
      </c>
      <c r="AM64">
        <v>150</v>
      </c>
      <c r="AN64">
        <v>0</v>
      </c>
    </row>
    <row r="65" spans="3:44" x14ac:dyDescent="0.2">
      <c r="D65" t="s">
        <v>30</v>
      </c>
      <c r="E65">
        <v>2048</v>
      </c>
      <c r="F65">
        <v>0</v>
      </c>
      <c r="G65">
        <v>8</v>
      </c>
      <c r="H65">
        <v>892.98028767087806</v>
      </c>
      <c r="I65">
        <v>6837.7843251576196</v>
      </c>
      <c r="J65">
        <v>113</v>
      </c>
      <c r="K65">
        <v>3441.7563496386601</v>
      </c>
      <c r="L65">
        <v>250.28799999999899</v>
      </c>
      <c r="M65">
        <v>1001.152</v>
      </c>
      <c r="N65">
        <v>868.28964098052995</v>
      </c>
      <c r="O65">
        <v>73</v>
      </c>
      <c r="P65">
        <v>0</v>
      </c>
      <c r="Q65">
        <v>48.84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90</v>
      </c>
      <c r="Y65">
        <v>90</v>
      </c>
      <c r="Z65">
        <v>28</v>
      </c>
      <c r="AA65">
        <v>693.88030952346901</v>
      </c>
      <c r="AB65">
        <v>323</v>
      </c>
      <c r="AC65">
        <v>564.16535901946702</v>
      </c>
      <c r="AD65">
        <v>0</v>
      </c>
      <c r="AE65">
        <v>49.9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52.9</v>
      </c>
      <c r="AM65">
        <v>150</v>
      </c>
      <c r="AN65">
        <v>0</v>
      </c>
    </row>
    <row r="66" spans="3:44" x14ac:dyDescent="0.2">
      <c r="D66" t="s">
        <v>30</v>
      </c>
      <c r="E66">
        <v>2049</v>
      </c>
      <c r="F66">
        <v>0</v>
      </c>
      <c r="G66">
        <v>8</v>
      </c>
      <c r="H66">
        <v>892.98028767087806</v>
      </c>
      <c r="I66">
        <v>6681.4081070175598</v>
      </c>
      <c r="J66">
        <v>113</v>
      </c>
      <c r="K66">
        <v>3441.7563496386601</v>
      </c>
      <c r="L66">
        <v>250.28799999999899</v>
      </c>
      <c r="M66">
        <v>1001.152</v>
      </c>
      <c r="N66">
        <v>868.28964098052995</v>
      </c>
      <c r="O66">
        <v>73</v>
      </c>
      <c r="P66">
        <v>0</v>
      </c>
      <c r="Q66">
        <v>48.84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90</v>
      </c>
      <c r="Y66">
        <v>90</v>
      </c>
      <c r="Z66">
        <v>28</v>
      </c>
      <c r="AA66">
        <v>832.20577908677501</v>
      </c>
      <c r="AB66">
        <v>323</v>
      </c>
      <c r="AC66">
        <v>564.16535901946804</v>
      </c>
      <c r="AD66">
        <v>0</v>
      </c>
      <c r="AE66">
        <v>49.9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52.9</v>
      </c>
      <c r="AM66">
        <v>150</v>
      </c>
      <c r="AN66">
        <v>0</v>
      </c>
    </row>
    <row r="67" spans="3:44" x14ac:dyDescent="0.2">
      <c r="D67" t="s">
        <v>30</v>
      </c>
      <c r="E67">
        <v>2050</v>
      </c>
      <c r="F67">
        <v>0</v>
      </c>
      <c r="G67">
        <v>8</v>
      </c>
      <c r="H67">
        <v>892.98028767087806</v>
      </c>
      <c r="I67">
        <v>6525.03188887749</v>
      </c>
      <c r="J67">
        <v>113</v>
      </c>
      <c r="K67">
        <v>3441.7563496386601</v>
      </c>
      <c r="L67">
        <v>250.28799999999899</v>
      </c>
      <c r="M67">
        <v>1001.152</v>
      </c>
      <c r="N67">
        <v>868.28964098052995</v>
      </c>
      <c r="O67">
        <v>73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90</v>
      </c>
      <c r="Y67">
        <v>90</v>
      </c>
      <c r="Z67">
        <v>28</v>
      </c>
      <c r="AA67">
        <v>970.53124865007999</v>
      </c>
      <c r="AB67">
        <v>323</v>
      </c>
      <c r="AC67">
        <v>564.16535901946804</v>
      </c>
      <c r="AD67">
        <v>0</v>
      </c>
      <c r="AE67">
        <v>49.9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52.9</v>
      </c>
      <c r="AM67">
        <v>150</v>
      </c>
      <c r="AN67">
        <v>0</v>
      </c>
    </row>
    <row r="69" spans="3:44" x14ac:dyDescent="0.2">
      <c r="D69" t="s">
        <v>41</v>
      </c>
      <c r="F69" t="str">
        <f t="shared" ref="F69:AR69" si="1">INDEX($B$215:$B$308, MATCH(F36, $A$215:$A$308, 0))</f>
        <v>AES</v>
      </c>
      <c r="G69" t="str">
        <f t="shared" si="1"/>
        <v>IC Projects</v>
      </c>
      <c r="H69" t="str">
        <f t="shared" si="1"/>
        <v>Util.-Scale Batts.</v>
      </c>
      <c r="I69" t="str">
        <f t="shared" si="1"/>
        <v>Batteries (MWh)</v>
      </c>
      <c r="J69" t="str">
        <f t="shared" si="1"/>
        <v>Kahe/Waiau/CIP</v>
      </c>
      <c r="K69" t="str">
        <f t="shared" si="1"/>
        <v>Utility-Scale PV</v>
      </c>
      <c r="L69" t="str">
        <f t="shared" si="1"/>
        <v>Distributed Batts.</v>
      </c>
      <c r="M69" t="str">
        <f t="shared" si="1"/>
        <v>Batteries (MWh)</v>
      </c>
      <c r="N69" t="str">
        <f t="shared" si="1"/>
        <v>Distributed PV</v>
      </c>
      <c r="O69" t="str">
        <f t="shared" si="1"/>
        <v>HPOWER</v>
      </c>
      <c r="P69" t="str">
        <f t="shared" si="1"/>
        <v>Refinery Cogen</v>
      </c>
      <c r="Q69" t="str">
        <f t="shared" si="1"/>
        <v>IC Projects</v>
      </c>
      <c r="R69" t="str">
        <f t="shared" si="1"/>
        <v>Kahe/Waiau/CIP</v>
      </c>
      <c r="S69" t="str">
        <f t="shared" si="1"/>
        <v>Kahe/Waiau/CIP</v>
      </c>
      <c r="T69" t="str">
        <f t="shared" si="1"/>
        <v>Kahe/Waiau/CIP</v>
      </c>
      <c r="U69" t="str">
        <f t="shared" si="1"/>
        <v>Kahe/Waiau/CIP</v>
      </c>
      <c r="V69" t="str">
        <f t="shared" si="1"/>
        <v>Kahe/Waiau/CIP</v>
      </c>
      <c r="W69" t="str">
        <f t="shared" si="1"/>
        <v>Kahe/Waiau/CIP</v>
      </c>
      <c r="X69" t="str">
        <f t="shared" si="1"/>
        <v>Kalaeloa</v>
      </c>
      <c r="Y69" t="str">
        <f t="shared" si="1"/>
        <v>Kalaeloa</v>
      </c>
      <c r="Z69" t="str">
        <f t="shared" si="1"/>
        <v>Kalaeloa</v>
      </c>
      <c r="AA69" t="str">
        <f t="shared" si="1"/>
        <v>Offshore Wind</v>
      </c>
      <c r="AB69" t="str">
        <f t="shared" si="1"/>
        <v>Onshore Wind</v>
      </c>
      <c r="AC69" t="str">
        <f t="shared" si="1"/>
        <v>Distributed PV</v>
      </c>
      <c r="AD69" t="str">
        <f t="shared" si="1"/>
        <v>Refinery Cogen</v>
      </c>
      <c r="AE69" t="str">
        <f t="shared" si="1"/>
        <v>Kahe/Waiau/CIP</v>
      </c>
      <c r="AF69" t="str">
        <f t="shared" si="1"/>
        <v>Kahe/Waiau/CIP</v>
      </c>
      <c r="AG69" t="str">
        <f t="shared" si="1"/>
        <v>Kahe/Waiau/CIP</v>
      </c>
      <c r="AH69" t="str">
        <f t="shared" si="1"/>
        <v>Kahe/Waiau/CIP</v>
      </c>
      <c r="AI69" t="str">
        <f t="shared" si="1"/>
        <v>Kahe/Waiau/CIP</v>
      </c>
      <c r="AJ69" t="str">
        <f t="shared" si="1"/>
        <v>Kahe/Waiau/CIP</v>
      </c>
      <c r="AK69" t="str">
        <f t="shared" si="1"/>
        <v>Kahe/Waiau/CIP</v>
      </c>
      <c r="AL69" t="str">
        <f t="shared" si="1"/>
        <v>Kahe/Waiau/CIP</v>
      </c>
      <c r="AM69" t="str">
        <f t="shared" si="1"/>
        <v>Pumped Hydro</v>
      </c>
      <c r="AN69" t="str">
        <f t="shared" si="1"/>
        <v>Fuel Cells</v>
      </c>
      <c r="AO69" t="e">
        <f t="shared" si="1"/>
        <v>#N/A</v>
      </c>
      <c r="AP69" t="e">
        <f t="shared" si="1"/>
        <v>#N/A</v>
      </c>
      <c r="AQ69" t="e">
        <f t="shared" si="1"/>
        <v>#N/A</v>
      </c>
      <c r="AR69" t="e">
        <f t="shared" si="1"/>
        <v>#N/A</v>
      </c>
    </row>
    <row r="72" spans="3:44" x14ac:dyDescent="0.2">
      <c r="Y72" t="s">
        <v>107</v>
      </c>
    </row>
    <row r="73" spans="3:44" x14ac:dyDescent="0.2">
      <c r="C73" t="str">
        <f>C1</f>
        <v>HECO Plan</v>
      </c>
      <c r="D73" t="s">
        <v>42</v>
      </c>
      <c r="F73" t="s">
        <v>35</v>
      </c>
      <c r="G73" t="s">
        <v>112</v>
      </c>
      <c r="H73" t="s">
        <v>113</v>
      </c>
      <c r="I73" t="s">
        <v>52</v>
      </c>
      <c r="J73" t="s">
        <v>50</v>
      </c>
      <c r="K73" t="s">
        <v>103</v>
      </c>
      <c r="L73" t="s">
        <v>111</v>
      </c>
      <c r="M73" t="s">
        <v>38</v>
      </c>
      <c r="N73" t="s">
        <v>33</v>
      </c>
      <c r="O73" t="s">
        <v>32</v>
      </c>
      <c r="P73" t="s">
        <v>37</v>
      </c>
      <c r="Q73" t="s">
        <v>36</v>
      </c>
      <c r="R73" t="s">
        <v>40</v>
      </c>
      <c r="S73" t="s">
        <v>51</v>
      </c>
      <c r="T73" t="s">
        <v>34</v>
      </c>
      <c r="U73" t="s">
        <v>101</v>
      </c>
      <c r="Z73" t="s">
        <v>108</v>
      </c>
      <c r="AA73" t="s">
        <v>109</v>
      </c>
      <c r="AB73" t="s">
        <v>110</v>
      </c>
    </row>
    <row r="74" spans="3:44" x14ac:dyDescent="0.2">
      <c r="D74" s="3">
        <f t="shared" ref="D74" si="2">SUM(F74:U74)-SUM(F2:AR2)</f>
        <v>0</v>
      </c>
      <c r="E74" s="1">
        <f>E2</f>
        <v>2020</v>
      </c>
      <c r="F74" s="3">
        <f t="shared" ref="F74:U74" si="3">SUMIF($F$34:$AM$34, F$73, $F2:$AM2)</f>
        <v>180</v>
      </c>
      <c r="G74" s="3">
        <f t="shared" si="3"/>
        <v>0</v>
      </c>
      <c r="H74" s="3">
        <f t="shared" ref="H74" si="4">SUMIF($F$34:$AM$34, H$73, $F2:$AM2)</f>
        <v>38.097000000000001</v>
      </c>
      <c r="I74" s="3">
        <f t="shared" si="3"/>
        <v>1190.3</v>
      </c>
      <c r="J74" s="3">
        <f t="shared" si="3"/>
        <v>0</v>
      </c>
      <c r="K74" s="3">
        <f t="shared" si="3"/>
        <v>673.99999999999898</v>
      </c>
      <c r="L74" s="3">
        <f t="shared" si="3"/>
        <v>32.200000000000003</v>
      </c>
      <c r="M74" s="3">
        <f t="shared" si="3"/>
        <v>0</v>
      </c>
      <c r="N74" s="3">
        <f t="shared" si="3"/>
        <v>73</v>
      </c>
      <c r="O74" s="3">
        <f t="shared" si="3"/>
        <v>56.84</v>
      </c>
      <c r="P74" s="3">
        <f t="shared" si="3"/>
        <v>208</v>
      </c>
      <c r="Q74" s="3">
        <f t="shared" si="3"/>
        <v>99</v>
      </c>
      <c r="R74" s="3">
        <f t="shared" si="3"/>
        <v>0</v>
      </c>
      <c r="S74" s="3">
        <f t="shared" si="3"/>
        <v>0</v>
      </c>
      <c r="T74" s="3">
        <f t="shared" si="3"/>
        <v>185.7</v>
      </c>
      <c r="U74" s="3">
        <f t="shared" si="3"/>
        <v>152.38800000000001</v>
      </c>
      <c r="Y74" s="23">
        <f>T74-[1]Sheet1!D3</f>
        <v>-10.300000000000011</v>
      </c>
      <c r="Z74" s="23">
        <f>T74</f>
        <v>185.7</v>
      </c>
      <c r="AA74" s="23">
        <f>[1]Sheet1!$D$3</f>
        <v>196</v>
      </c>
      <c r="AB74" s="23">
        <f>T106</f>
        <v>185.7</v>
      </c>
      <c r="AC74">
        <f t="shared" ref="AC74:AC79" si="5">E74</f>
        <v>2020</v>
      </c>
    </row>
    <row r="75" spans="3:44" x14ac:dyDescent="0.2">
      <c r="D75" s="3">
        <f>SUM(F75:U75)-SUM(F3:AR3)</f>
        <v>0</v>
      </c>
      <c r="E75" s="1">
        <f t="shared" ref="E75:E104" si="6">E3</f>
        <v>2021</v>
      </c>
      <c r="F75" s="3">
        <f t="shared" ref="F75:U75" si="7">SUMIF($F$34:$AM$34, F$73, $F3:$AM3)</f>
        <v>180</v>
      </c>
      <c r="G75" s="3">
        <f t="shared" si="7"/>
        <v>12.5</v>
      </c>
      <c r="H75" s="3">
        <f t="shared" ref="H75" si="8">SUMIF($F$34:$AM$34, H$73, $F3:$AM3)</f>
        <v>38.097000000000001</v>
      </c>
      <c r="I75" s="3">
        <f t="shared" si="7"/>
        <v>1190.3</v>
      </c>
      <c r="J75" s="3">
        <f t="shared" si="7"/>
        <v>0</v>
      </c>
      <c r="K75" s="3">
        <f t="shared" si="7"/>
        <v>673.99999999999898</v>
      </c>
      <c r="L75" s="3">
        <f t="shared" si="7"/>
        <v>32.200000000000003</v>
      </c>
      <c r="M75" s="3">
        <f t="shared" si="7"/>
        <v>0</v>
      </c>
      <c r="N75" s="3">
        <f t="shared" si="7"/>
        <v>73</v>
      </c>
      <c r="O75" s="3">
        <f t="shared" si="7"/>
        <v>56.84</v>
      </c>
      <c r="P75" s="3">
        <f t="shared" si="7"/>
        <v>208</v>
      </c>
      <c r="Q75" s="3">
        <f t="shared" si="7"/>
        <v>123</v>
      </c>
      <c r="R75" s="3">
        <f t="shared" si="7"/>
        <v>0</v>
      </c>
      <c r="S75" s="3">
        <f t="shared" si="7"/>
        <v>0</v>
      </c>
      <c r="T75" s="3">
        <f t="shared" si="7"/>
        <v>206.7</v>
      </c>
      <c r="U75" s="3">
        <f t="shared" si="7"/>
        <v>202.38800000000001</v>
      </c>
      <c r="Y75" s="23">
        <f>T75-[1]Sheet1!D4</f>
        <v>-21.300000000000011</v>
      </c>
      <c r="Z75" s="23">
        <f t="shared" ref="Z75:Z99" si="9">T75-T74</f>
        <v>21</v>
      </c>
      <c r="AA75" s="24">
        <f>[1]Sheet1!$D4-[1]Sheet1!$D3</f>
        <v>32</v>
      </c>
      <c r="AB75" s="23">
        <f t="shared" ref="AB75:AB99" si="10">T107-T106</f>
        <v>21</v>
      </c>
      <c r="AC75">
        <f t="shared" si="5"/>
        <v>2021</v>
      </c>
    </row>
    <row r="76" spans="3:44" x14ac:dyDescent="0.2">
      <c r="D76" s="3">
        <f t="shared" ref="D76:D104" si="11">SUM(F76:U76)-SUM(F4:AR4)</f>
        <v>0</v>
      </c>
      <c r="E76" s="1">
        <f t="shared" si="6"/>
        <v>2022</v>
      </c>
      <c r="F76" s="3">
        <f t="shared" ref="F76:U76" si="12">SUMIF($F$34:$AM$34, F$73, $F4:$AM4)</f>
        <v>180</v>
      </c>
      <c r="G76" s="3">
        <f t="shared" si="12"/>
        <v>339.5</v>
      </c>
      <c r="H76" s="3">
        <f t="shared" ref="H76" si="13">SUMIF($F$34:$AM$34, H$73, $F4:$AM4)</f>
        <v>38.097000000000001</v>
      </c>
      <c r="I76" s="3">
        <f t="shared" si="12"/>
        <v>1190.3</v>
      </c>
      <c r="J76" s="3">
        <f t="shared" si="12"/>
        <v>0</v>
      </c>
      <c r="K76" s="3">
        <f t="shared" si="12"/>
        <v>673.99999999999898</v>
      </c>
      <c r="L76" s="3">
        <f t="shared" si="12"/>
        <v>32.200000000000003</v>
      </c>
      <c r="M76" s="3">
        <f t="shared" si="12"/>
        <v>0</v>
      </c>
      <c r="N76" s="3">
        <f t="shared" si="12"/>
        <v>73</v>
      </c>
      <c r="O76" s="3">
        <f t="shared" si="12"/>
        <v>56.84</v>
      </c>
      <c r="P76" s="3">
        <f t="shared" si="12"/>
        <v>208</v>
      </c>
      <c r="Q76" s="3">
        <f t="shared" si="12"/>
        <v>123</v>
      </c>
      <c r="R76" s="3">
        <f t="shared" si="12"/>
        <v>0</v>
      </c>
      <c r="S76" s="3">
        <f t="shared" si="12"/>
        <v>0</v>
      </c>
      <c r="T76" s="3">
        <f t="shared" si="12"/>
        <v>333.69999999999902</v>
      </c>
      <c r="U76" s="3">
        <f t="shared" si="12"/>
        <v>1910.3879999999999</v>
      </c>
      <c r="Y76" s="23">
        <f>T76-[1]Sheet1!D5</f>
        <v>-21.300000000000978</v>
      </c>
      <c r="Z76" s="23">
        <f t="shared" si="9"/>
        <v>126.99999999999903</v>
      </c>
      <c r="AA76" s="23">
        <f>[1]Sheet1!$D5-[1]Sheet1!$D4</f>
        <v>127</v>
      </c>
      <c r="AB76" s="23">
        <f t="shared" si="10"/>
        <v>127</v>
      </c>
      <c r="AC76">
        <f t="shared" si="5"/>
        <v>2022</v>
      </c>
    </row>
    <row r="77" spans="3:44" x14ac:dyDescent="0.2">
      <c r="D77" s="3">
        <f t="shared" si="11"/>
        <v>0</v>
      </c>
      <c r="E77" s="1">
        <f t="shared" si="6"/>
        <v>2023</v>
      </c>
      <c r="F77" s="3">
        <f t="shared" ref="F77:U77" si="14">SUMIF($F$34:$AM$34, F$73, $F5:$AM5)</f>
        <v>0</v>
      </c>
      <c r="G77" s="3">
        <f t="shared" si="14"/>
        <v>339.5</v>
      </c>
      <c r="H77" s="3">
        <f t="shared" ref="H77" si="15">SUMIF($F$34:$AM$34, H$73, $F5:$AM5)</f>
        <v>38.097000000000001</v>
      </c>
      <c r="I77" s="3">
        <f t="shared" si="14"/>
        <v>1097.0999999999999</v>
      </c>
      <c r="J77" s="3">
        <f t="shared" si="14"/>
        <v>0</v>
      </c>
      <c r="K77" s="3">
        <f t="shared" si="14"/>
        <v>673.99999999999898</v>
      </c>
      <c r="L77" s="3">
        <f t="shared" si="14"/>
        <v>32.200000000000003</v>
      </c>
      <c r="M77" s="3">
        <f t="shared" si="14"/>
        <v>0</v>
      </c>
      <c r="N77" s="3">
        <f t="shared" si="14"/>
        <v>73</v>
      </c>
      <c r="O77" s="3">
        <f t="shared" si="14"/>
        <v>56.84</v>
      </c>
      <c r="P77" s="3">
        <f t="shared" si="14"/>
        <v>208</v>
      </c>
      <c r="Q77" s="3">
        <f t="shared" si="14"/>
        <v>123</v>
      </c>
      <c r="R77" s="3">
        <f t="shared" si="14"/>
        <v>0</v>
      </c>
      <c r="S77" s="3">
        <f t="shared" si="14"/>
        <v>0</v>
      </c>
      <c r="T77" s="3">
        <f t="shared" si="14"/>
        <v>333.69999999999902</v>
      </c>
      <c r="U77" s="3">
        <f t="shared" si="14"/>
        <v>1910.3879999999999</v>
      </c>
      <c r="Y77" s="23">
        <f>T77-[1]Sheet1!D6</f>
        <v>-21.300000000000978</v>
      </c>
      <c r="Z77" s="23">
        <f t="shared" si="9"/>
        <v>0</v>
      </c>
      <c r="AA77" s="23">
        <f>[1]Sheet1!$D6-[1]Sheet1!$D5</f>
        <v>0</v>
      </c>
      <c r="AB77" s="23">
        <f t="shared" si="10"/>
        <v>117</v>
      </c>
      <c r="AC77">
        <f t="shared" si="5"/>
        <v>2023</v>
      </c>
    </row>
    <row r="78" spans="3:44" x14ac:dyDescent="0.2">
      <c r="D78" s="3">
        <f t="shared" si="11"/>
        <v>0</v>
      </c>
      <c r="E78" s="1">
        <f t="shared" si="6"/>
        <v>2024</v>
      </c>
      <c r="F78" s="3">
        <f t="shared" ref="F78:U78" si="16">SUMIF($F$34:$AM$34, F$73, $F6:$AM6)</f>
        <v>0</v>
      </c>
      <c r="G78" s="3">
        <f t="shared" si="16"/>
        <v>339.5</v>
      </c>
      <c r="H78" s="3">
        <f t="shared" ref="H78" si="17">SUMIF($F$34:$AM$34, H$73, $F6:$AM6)</f>
        <v>44.908999999999999</v>
      </c>
      <c r="I78" s="3">
        <f t="shared" si="16"/>
        <v>1097.0999999999999</v>
      </c>
      <c r="J78" s="3">
        <f t="shared" si="16"/>
        <v>0</v>
      </c>
      <c r="K78" s="3">
        <f t="shared" si="16"/>
        <v>673.99999999999898</v>
      </c>
      <c r="L78" s="3">
        <f t="shared" si="16"/>
        <v>32.200000000000003</v>
      </c>
      <c r="M78" s="3">
        <f t="shared" si="16"/>
        <v>0</v>
      </c>
      <c r="N78" s="3">
        <f t="shared" si="16"/>
        <v>73</v>
      </c>
      <c r="O78" s="3">
        <f t="shared" si="16"/>
        <v>56.84</v>
      </c>
      <c r="P78" s="3">
        <f t="shared" si="16"/>
        <v>208</v>
      </c>
      <c r="Q78" s="3">
        <f t="shared" si="16"/>
        <v>123</v>
      </c>
      <c r="R78" s="3">
        <f t="shared" si="16"/>
        <v>0</v>
      </c>
      <c r="S78" s="3">
        <f t="shared" si="16"/>
        <v>0</v>
      </c>
      <c r="T78" s="3">
        <f t="shared" si="16"/>
        <v>333.69999999999902</v>
      </c>
      <c r="U78" s="3">
        <f t="shared" si="16"/>
        <v>1937.636</v>
      </c>
      <c r="Y78" s="23">
        <f>T78-[1]Sheet1!D7</f>
        <v>-21.300000000000978</v>
      </c>
      <c r="Z78" s="23">
        <f t="shared" si="9"/>
        <v>0</v>
      </c>
      <c r="AA78" s="23">
        <f>[1]Sheet1!$D7-[1]Sheet1!$D6</f>
        <v>0</v>
      </c>
      <c r="AB78" s="23">
        <f t="shared" si="10"/>
        <v>177.00000000000006</v>
      </c>
      <c r="AC78">
        <f t="shared" si="5"/>
        <v>2024</v>
      </c>
    </row>
    <row r="79" spans="3:44" x14ac:dyDescent="0.2">
      <c r="D79" s="3">
        <f t="shared" si="11"/>
        <v>0</v>
      </c>
      <c r="E79" s="1">
        <f t="shared" si="6"/>
        <v>2025</v>
      </c>
      <c r="F79" s="3">
        <f t="shared" ref="F79:U79" si="18">SUMIF($F$34:$AM$34, F$73, $F7:$AM7)</f>
        <v>0</v>
      </c>
      <c r="G79" s="3">
        <f t="shared" si="18"/>
        <v>339.5</v>
      </c>
      <c r="H79" s="3">
        <f t="shared" ref="H79" si="19">SUMIF($F$34:$AM$34, H$73, $F7:$AM7)</f>
        <v>54.601999999999997</v>
      </c>
      <c r="I79" s="3">
        <f t="shared" si="18"/>
        <v>1097.0999999999999</v>
      </c>
      <c r="J79" s="3">
        <f t="shared" si="18"/>
        <v>0</v>
      </c>
      <c r="K79" s="3">
        <f t="shared" si="18"/>
        <v>673.99999999999898</v>
      </c>
      <c r="L79" s="3">
        <f t="shared" si="18"/>
        <v>32.200000000000003</v>
      </c>
      <c r="M79" s="3">
        <f t="shared" si="18"/>
        <v>0</v>
      </c>
      <c r="N79" s="3">
        <f t="shared" si="18"/>
        <v>73</v>
      </c>
      <c r="O79" s="3">
        <f t="shared" si="18"/>
        <v>56.84</v>
      </c>
      <c r="P79" s="3">
        <f t="shared" si="18"/>
        <v>208</v>
      </c>
      <c r="Q79" s="3">
        <f t="shared" si="18"/>
        <v>123</v>
      </c>
      <c r="R79" s="3">
        <f t="shared" si="18"/>
        <v>0</v>
      </c>
      <c r="S79" s="3">
        <f t="shared" si="18"/>
        <v>0</v>
      </c>
      <c r="T79" s="3">
        <f t="shared" si="18"/>
        <v>971.2</v>
      </c>
      <c r="U79" s="3">
        <f t="shared" si="18"/>
        <v>1976.4079999999999</v>
      </c>
      <c r="Y79" s="23">
        <f>T79-[1]Sheet1!D8</f>
        <v>-31.799999999999955</v>
      </c>
      <c r="Z79" s="23">
        <f t="shared" si="9"/>
        <v>637.50000000000102</v>
      </c>
      <c r="AA79" s="23">
        <f>[1]Sheet1!$D8-[1]Sheet1!$D7</f>
        <v>648</v>
      </c>
      <c r="AB79" s="23">
        <f t="shared" si="10"/>
        <v>150</v>
      </c>
      <c r="AC79">
        <f t="shared" si="5"/>
        <v>2025</v>
      </c>
    </row>
    <row r="80" spans="3:44" x14ac:dyDescent="0.2">
      <c r="D80" s="3">
        <f t="shared" si="11"/>
        <v>0</v>
      </c>
      <c r="E80" s="1">
        <f t="shared" si="6"/>
        <v>2026</v>
      </c>
      <c r="F80" s="3">
        <f t="shared" ref="F80:U80" si="20">SUMIF($F$34:$AM$34, F$73, $F8:$AM8)</f>
        <v>0</v>
      </c>
      <c r="G80" s="3">
        <f t="shared" si="20"/>
        <v>339.5</v>
      </c>
      <c r="H80" s="3">
        <f t="shared" ref="H80" si="21">SUMIF($F$34:$AM$34, H$73, $F8:$AM8)</f>
        <v>57.736999999999902</v>
      </c>
      <c r="I80" s="3">
        <f t="shared" si="20"/>
        <v>989.09999999999991</v>
      </c>
      <c r="J80" s="3">
        <f t="shared" si="20"/>
        <v>150.58600000000001</v>
      </c>
      <c r="K80" s="3">
        <f t="shared" si="20"/>
        <v>673.99999999999898</v>
      </c>
      <c r="L80" s="3">
        <f t="shared" si="20"/>
        <v>32.200000000000003</v>
      </c>
      <c r="M80" s="3">
        <f t="shared" si="20"/>
        <v>0</v>
      </c>
      <c r="N80" s="3">
        <f t="shared" si="20"/>
        <v>73</v>
      </c>
      <c r="O80" s="3">
        <f t="shared" si="20"/>
        <v>56.84</v>
      </c>
      <c r="P80" s="3">
        <f t="shared" si="20"/>
        <v>208</v>
      </c>
      <c r="Q80" s="3">
        <f t="shared" si="20"/>
        <v>123</v>
      </c>
      <c r="R80" s="3">
        <f t="shared" si="20"/>
        <v>0</v>
      </c>
      <c r="S80" s="3">
        <f t="shared" si="20"/>
        <v>0</v>
      </c>
      <c r="T80" s="3">
        <f t="shared" si="20"/>
        <v>971.2</v>
      </c>
      <c r="U80" s="3">
        <f t="shared" si="20"/>
        <v>1988.947999999999</v>
      </c>
      <c r="Y80" s="23">
        <f>T80-[1]Sheet1!D9</f>
        <v>-31.799999999999955</v>
      </c>
      <c r="Z80" s="23">
        <f t="shared" si="9"/>
        <v>0</v>
      </c>
      <c r="AA80" s="23">
        <f>[1]Sheet1!$D9-[1]Sheet1!$D8</f>
        <v>0</v>
      </c>
      <c r="AB80" s="23">
        <f t="shared" si="10"/>
        <v>229.00917238957993</v>
      </c>
    </row>
    <row r="81" spans="4:28" x14ac:dyDescent="0.2">
      <c r="D81" s="3">
        <f t="shared" si="11"/>
        <v>0</v>
      </c>
      <c r="E81" s="1">
        <f t="shared" si="6"/>
        <v>2027</v>
      </c>
      <c r="F81" s="3">
        <f t="shared" ref="F81:U81" si="22">SUMIF($F$34:$AM$34, F$73, $F9:$AM9)</f>
        <v>0</v>
      </c>
      <c r="G81" s="3">
        <f t="shared" si="22"/>
        <v>339.5</v>
      </c>
      <c r="H81" s="3">
        <f t="shared" ref="H81" si="23">SUMIF($F$34:$AM$34, H$73, $F9:$AM9)</f>
        <v>61.468999999999902</v>
      </c>
      <c r="I81" s="3">
        <f t="shared" si="22"/>
        <v>989.09999999999991</v>
      </c>
      <c r="J81" s="3">
        <f t="shared" si="22"/>
        <v>150.58600000000001</v>
      </c>
      <c r="K81" s="3">
        <f t="shared" si="22"/>
        <v>673.99999999999898</v>
      </c>
      <c r="L81" s="3">
        <f t="shared" si="22"/>
        <v>32.200000000000003</v>
      </c>
      <c r="M81" s="3">
        <f t="shared" si="22"/>
        <v>0</v>
      </c>
      <c r="N81" s="3">
        <f t="shared" si="22"/>
        <v>73</v>
      </c>
      <c r="O81" s="3">
        <f t="shared" si="22"/>
        <v>56.84</v>
      </c>
      <c r="P81" s="3">
        <f t="shared" si="22"/>
        <v>208</v>
      </c>
      <c r="Q81" s="3">
        <f t="shared" si="22"/>
        <v>123</v>
      </c>
      <c r="R81" s="3">
        <f t="shared" si="22"/>
        <v>0</v>
      </c>
      <c r="S81" s="3">
        <f t="shared" si="22"/>
        <v>0</v>
      </c>
      <c r="T81" s="3">
        <f t="shared" si="22"/>
        <v>971.2</v>
      </c>
      <c r="U81" s="3">
        <f t="shared" si="22"/>
        <v>2003.8759999999991</v>
      </c>
      <c r="Y81" s="23">
        <f>T81-[1]Sheet1!D10</f>
        <v>-31.799999999999955</v>
      </c>
      <c r="Z81" s="23">
        <f t="shared" si="9"/>
        <v>0</v>
      </c>
      <c r="AA81" s="23">
        <f>[1]Sheet1!$D10-[1]Sheet1!$D9</f>
        <v>0</v>
      </c>
      <c r="AB81" s="23">
        <f t="shared" si="10"/>
        <v>229.00917238957993</v>
      </c>
    </row>
    <row r="82" spans="4:28" x14ac:dyDescent="0.2">
      <c r="D82" s="3">
        <f t="shared" si="11"/>
        <v>0</v>
      </c>
      <c r="E82" s="1">
        <f t="shared" si="6"/>
        <v>2028</v>
      </c>
      <c r="F82" s="3">
        <f t="shared" ref="F82:U82" si="24">SUMIF($F$34:$AM$34, F$73, $F10:$AM10)</f>
        <v>0</v>
      </c>
      <c r="G82" s="3">
        <f t="shared" si="24"/>
        <v>339.5</v>
      </c>
      <c r="H82" s="3">
        <f t="shared" ref="H82" si="25">SUMIF($F$34:$AM$34, H$73, $F10:$AM10)</f>
        <v>66.010999999999996</v>
      </c>
      <c r="I82" s="3">
        <f t="shared" si="24"/>
        <v>720.4</v>
      </c>
      <c r="J82" s="3">
        <f t="shared" si="24"/>
        <v>301.17200000000003</v>
      </c>
      <c r="K82" s="3">
        <f t="shared" si="24"/>
        <v>681.29999999999791</v>
      </c>
      <c r="L82" s="3">
        <f t="shared" si="24"/>
        <v>32.200000000000003</v>
      </c>
      <c r="M82" s="3">
        <f t="shared" si="24"/>
        <v>0</v>
      </c>
      <c r="N82" s="3">
        <f t="shared" si="24"/>
        <v>73</v>
      </c>
      <c r="O82" s="3">
        <f t="shared" si="24"/>
        <v>56.84</v>
      </c>
      <c r="P82" s="3">
        <f t="shared" si="24"/>
        <v>208</v>
      </c>
      <c r="Q82" s="3">
        <f t="shared" si="24"/>
        <v>123</v>
      </c>
      <c r="R82" s="3">
        <f t="shared" si="24"/>
        <v>0</v>
      </c>
      <c r="S82" s="3">
        <f t="shared" si="24"/>
        <v>0</v>
      </c>
      <c r="T82" s="3">
        <f t="shared" si="24"/>
        <v>971.2</v>
      </c>
      <c r="U82" s="3">
        <f t="shared" si="24"/>
        <v>2022.0439999999999</v>
      </c>
      <c r="Y82" s="23">
        <f>T82-[1]Sheet1!D11</f>
        <v>-31.799999999999955</v>
      </c>
      <c r="Z82" s="23">
        <f t="shared" si="9"/>
        <v>0</v>
      </c>
      <c r="AA82" s="23">
        <f>[1]Sheet1!$D11-[1]Sheet1!$D10</f>
        <v>0</v>
      </c>
      <c r="AB82" s="23">
        <f t="shared" si="10"/>
        <v>229.00917238958004</v>
      </c>
    </row>
    <row r="83" spans="4:28" x14ac:dyDescent="0.2">
      <c r="D83" s="3">
        <f t="shared" si="11"/>
        <v>0</v>
      </c>
      <c r="E83" s="1">
        <f t="shared" si="6"/>
        <v>2029</v>
      </c>
      <c r="F83" s="3">
        <f t="shared" ref="F83:U83" si="26">SUMIF($F$34:$AM$34, F$73, $F11:$AM11)</f>
        <v>0</v>
      </c>
      <c r="G83" s="3">
        <f t="shared" si="26"/>
        <v>339.5</v>
      </c>
      <c r="H83" s="3">
        <f t="shared" ref="H83" si="27">SUMIF($F$34:$AM$34, H$73, $F11:$AM11)</f>
        <v>71.334999999999994</v>
      </c>
      <c r="I83" s="3">
        <f t="shared" si="26"/>
        <v>720.4</v>
      </c>
      <c r="J83" s="3">
        <f t="shared" si="26"/>
        <v>301.17200000000003</v>
      </c>
      <c r="K83" s="3">
        <f t="shared" si="26"/>
        <v>707.09999999999798</v>
      </c>
      <c r="L83" s="3">
        <f t="shared" si="26"/>
        <v>32.200000000000003</v>
      </c>
      <c r="M83" s="3">
        <f t="shared" si="26"/>
        <v>0</v>
      </c>
      <c r="N83" s="3">
        <f t="shared" si="26"/>
        <v>73</v>
      </c>
      <c r="O83" s="3">
        <f t="shared" si="26"/>
        <v>56.84</v>
      </c>
      <c r="P83" s="3">
        <f t="shared" si="26"/>
        <v>208</v>
      </c>
      <c r="Q83" s="3">
        <f t="shared" si="26"/>
        <v>123</v>
      </c>
      <c r="R83" s="3">
        <f t="shared" si="26"/>
        <v>0</v>
      </c>
      <c r="S83" s="3">
        <f t="shared" si="26"/>
        <v>0</v>
      </c>
      <c r="T83" s="3">
        <f t="shared" si="26"/>
        <v>971.2</v>
      </c>
      <c r="U83" s="3">
        <f t="shared" si="26"/>
        <v>2043.34</v>
      </c>
      <c r="Y83" s="23">
        <f>T83-[1]Sheet1!D12</f>
        <v>-31.799999999999955</v>
      </c>
      <c r="Z83" s="23">
        <f t="shared" si="9"/>
        <v>0</v>
      </c>
      <c r="AA83" s="23">
        <f>[1]Sheet1!$D12-[1]Sheet1!$D11</f>
        <v>0</v>
      </c>
      <c r="AB83" s="23">
        <f t="shared" si="10"/>
        <v>229.00917238959005</v>
      </c>
    </row>
    <row r="84" spans="4:28" x14ac:dyDescent="0.2">
      <c r="D84" s="3">
        <f t="shared" si="11"/>
        <v>0</v>
      </c>
      <c r="E84" s="1">
        <f t="shared" si="6"/>
        <v>2030</v>
      </c>
      <c r="F84" s="3">
        <f t="shared" ref="F84:U84" si="28">SUMIF($F$34:$AM$34, F$73, $F12:$AM12)</f>
        <v>0</v>
      </c>
      <c r="G84" s="3">
        <f t="shared" si="28"/>
        <v>504.5</v>
      </c>
      <c r="H84" s="3">
        <f t="shared" ref="H84" si="29">SUMIF($F$34:$AM$34, H$73, $F12:$AM12)</f>
        <v>77.45</v>
      </c>
      <c r="I84" s="3">
        <f t="shared" si="28"/>
        <v>720.4</v>
      </c>
      <c r="J84" s="3">
        <f t="shared" si="28"/>
        <v>301.17200000000003</v>
      </c>
      <c r="K84" s="3">
        <f t="shared" si="28"/>
        <v>734.39999999999804</v>
      </c>
      <c r="L84" s="3">
        <f t="shared" si="28"/>
        <v>32.200000000000003</v>
      </c>
      <c r="M84" s="3">
        <f t="shared" si="28"/>
        <v>0</v>
      </c>
      <c r="N84" s="3">
        <f t="shared" si="28"/>
        <v>73</v>
      </c>
      <c r="O84" s="3">
        <f t="shared" si="28"/>
        <v>56.84</v>
      </c>
      <c r="P84" s="3">
        <f t="shared" si="28"/>
        <v>208</v>
      </c>
      <c r="Q84" s="3">
        <f t="shared" si="28"/>
        <v>123</v>
      </c>
      <c r="R84" s="3">
        <f t="shared" si="28"/>
        <v>0</v>
      </c>
      <c r="S84" s="3">
        <f t="shared" si="28"/>
        <v>0</v>
      </c>
      <c r="T84" s="3">
        <f t="shared" si="28"/>
        <v>971.2</v>
      </c>
      <c r="U84" s="3">
        <f t="shared" si="28"/>
        <v>2727.8</v>
      </c>
      <c r="Y84" s="23">
        <f>T84-[1]Sheet1!D13</f>
        <v>-31.799999999999955</v>
      </c>
      <c r="Z84" s="23">
        <f t="shared" si="9"/>
        <v>0</v>
      </c>
      <c r="AA84" s="23">
        <f>[1]Sheet1!$D13-[1]Sheet1!$D12</f>
        <v>0</v>
      </c>
      <c r="AB84" s="23">
        <f t="shared" si="10"/>
        <v>229.00917238958004</v>
      </c>
    </row>
    <row r="85" spans="4:28" x14ac:dyDescent="0.2">
      <c r="D85" s="3">
        <f t="shared" si="11"/>
        <v>0</v>
      </c>
      <c r="E85" s="1">
        <f t="shared" si="6"/>
        <v>2031</v>
      </c>
      <c r="F85" s="3">
        <f t="shared" ref="F85:U85" si="30">SUMIF($F$34:$AM$34, F$73, $F13:$AM13)</f>
        <v>0</v>
      </c>
      <c r="G85" s="3">
        <f t="shared" si="30"/>
        <v>504.5</v>
      </c>
      <c r="H85" s="3">
        <f t="shared" ref="H85" si="31">SUMIF($F$34:$AM$34, H$73, $F13:$AM13)</f>
        <v>84.168999999999897</v>
      </c>
      <c r="I85" s="3">
        <f t="shared" si="30"/>
        <v>551.4</v>
      </c>
      <c r="J85" s="3">
        <f t="shared" si="30"/>
        <v>301.17200000000003</v>
      </c>
      <c r="K85" s="3">
        <f t="shared" si="30"/>
        <v>762.79999999999791</v>
      </c>
      <c r="L85" s="3">
        <f t="shared" si="30"/>
        <v>32.200000000000003</v>
      </c>
      <c r="M85" s="3">
        <f t="shared" si="30"/>
        <v>0</v>
      </c>
      <c r="N85" s="3">
        <f t="shared" si="30"/>
        <v>73</v>
      </c>
      <c r="O85" s="3">
        <f t="shared" si="30"/>
        <v>56.84</v>
      </c>
      <c r="P85" s="3">
        <f t="shared" si="30"/>
        <v>208</v>
      </c>
      <c r="Q85" s="3">
        <f t="shared" si="30"/>
        <v>123</v>
      </c>
      <c r="R85" s="3">
        <f t="shared" si="30"/>
        <v>0</v>
      </c>
      <c r="S85" s="3">
        <f t="shared" si="30"/>
        <v>0</v>
      </c>
      <c r="T85" s="3">
        <f t="shared" si="30"/>
        <v>971.2</v>
      </c>
      <c r="U85" s="3">
        <f t="shared" si="30"/>
        <v>2754.675999999999</v>
      </c>
      <c r="Y85" s="23">
        <f>T85-[1]Sheet1!D14</f>
        <v>-31.799999999999955</v>
      </c>
      <c r="Z85" s="23">
        <f t="shared" si="9"/>
        <v>0</v>
      </c>
      <c r="AA85" s="23">
        <f>[1]Sheet1!$D14-[1]Sheet1!$D13</f>
        <v>0</v>
      </c>
      <c r="AB85" s="23">
        <f t="shared" si="10"/>
        <v>23.123636225459904</v>
      </c>
    </row>
    <row r="86" spans="4:28" x14ac:dyDescent="0.2">
      <c r="D86" s="3">
        <f t="shared" si="11"/>
        <v>0</v>
      </c>
      <c r="E86" s="1">
        <f t="shared" si="6"/>
        <v>2032</v>
      </c>
      <c r="F86" s="3">
        <f t="shared" ref="F86:U86" si="32">SUMIF($F$34:$AM$34, F$73, $F14:$AM14)</f>
        <v>0</v>
      </c>
      <c r="G86" s="3">
        <f t="shared" si="32"/>
        <v>504.5</v>
      </c>
      <c r="H86" s="3">
        <f t="shared" ref="H86" si="33">SUMIF($F$34:$AM$34, H$73, $F14:$AM14)</f>
        <v>91.4849999999999</v>
      </c>
      <c r="I86" s="3">
        <f t="shared" si="32"/>
        <v>551.4</v>
      </c>
      <c r="J86" s="3">
        <f t="shared" si="32"/>
        <v>602.34400000000005</v>
      </c>
      <c r="K86" s="3">
        <f t="shared" si="32"/>
        <v>792.49999999999795</v>
      </c>
      <c r="L86" s="3">
        <f t="shared" si="32"/>
        <v>32.200000000000003</v>
      </c>
      <c r="M86" s="3">
        <f t="shared" si="32"/>
        <v>0</v>
      </c>
      <c r="N86" s="3">
        <f t="shared" si="32"/>
        <v>73</v>
      </c>
      <c r="O86" s="3">
        <f t="shared" si="32"/>
        <v>56.84</v>
      </c>
      <c r="P86" s="3">
        <f t="shared" si="32"/>
        <v>208</v>
      </c>
      <c r="Q86" s="3">
        <f t="shared" si="32"/>
        <v>123</v>
      </c>
      <c r="R86" s="3">
        <f t="shared" si="32"/>
        <v>0</v>
      </c>
      <c r="S86" s="3">
        <f t="shared" si="32"/>
        <v>0</v>
      </c>
      <c r="T86" s="3">
        <f t="shared" si="32"/>
        <v>971.2</v>
      </c>
      <c r="U86" s="3">
        <f t="shared" si="32"/>
        <v>2783.9399999999991</v>
      </c>
      <c r="Y86" s="23">
        <f>T86-[1]Sheet1!D15</f>
        <v>-31.799999999999955</v>
      </c>
      <c r="Z86" s="23">
        <f t="shared" si="9"/>
        <v>0</v>
      </c>
      <c r="AA86" s="23">
        <f>[1]Sheet1!$D15-[1]Sheet1!$D14</f>
        <v>0</v>
      </c>
      <c r="AB86" s="23">
        <f t="shared" si="10"/>
        <v>23.123636225460132</v>
      </c>
    </row>
    <row r="87" spans="4:28" x14ac:dyDescent="0.2">
      <c r="D87" s="3">
        <f t="shared" si="11"/>
        <v>0</v>
      </c>
      <c r="E87" s="1">
        <f t="shared" si="6"/>
        <v>2033</v>
      </c>
      <c r="F87" s="3">
        <f t="shared" ref="F87:U87" si="34">SUMIF($F$34:$AM$34, F$73, $F15:$AM15)</f>
        <v>0</v>
      </c>
      <c r="G87" s="3">
        <f t="shared" si="34"/>
        <v>504.5</v>
      </c>
      <c r="H87" s="3">
        <f t="shared" ref="H87" si="35">SUMIF($F$34:$AM$34, H$73, $F15:$AM15)</f>
        <v>99.397999999999897</v>
      </c>
      <c r="I87" s="3">
        <f t="shared" si="34"/>
        <v>551.4</v>
      </c>
      <c r="J87" s="3">
        <f t="shared" si="34"/>
        <v>602.34400000000005</v>
      </c>
      <c r="K87" s="3">
        <f t="shared" si="34"/>
        <v>822.99999999999795</v>
      </c>
      <c r="L87" s="3">
        <f t="shared" si="34"/>
        <v>32.200000000000003</v>
      </c>
      <c r="M87" s="3">
        <f t="shared" si="34"/>
        <v>0</v>
      </c>
      <c r="N87" s="3">
        <f t="shared" si="34"/>
        <v>73</v>
      </c>
      <c r="O87" s="3">
        <f t="shared" si="34"/>
        <v>56.84</v>
      </c>
      <c r="P87" s="3">
        <f t="shared" si="34"/>
        <v>208</v>
      </c>
      <c r="Q87" s="3">
        <f t="shared" si="34"/>
        <v>123</v>
      </c>
      <c r="R87" s="3">
        <f t="shared" si="34"/>
        <v>0</v>
      </c>
      <c r="S87" s="3">
        <f t="shared" si="34"/>
        <v>0</v>
      </c>
      <c r="T87" s="3">
        <f t="shared" si="34"/>
        <v>971.2</v>
      </c>
      <c r="U87" s="3">
        <f t="shared" si="34"/>
        <v>2815.5919999999992</v>
      </c>
      <c r="Y87" s="23">
        <f>T87-[1]Sheet1!D16</f>
        <v>-31.799999999999955</v>
      </c>
      <c r="Z87" s="23">
        <f t="shared" si="9"/>
        <v>0</v>
      </c>
      <c r="AA87" s="23">
        <f>[1]Sheet1!$D16-[1]Sheet1!$D15</f>
        <v>0</v>
      </c>
      <c r="AB87" s="23">
        <f t="shared" si="10"/>
        <v>23.1236362254499</v>
      </c>
    </row>
    <row r="88" spans="4:28" x14ac:dyDescent="0.2">
      <c r="D88" s="3">
        <f t="shared" si="11"/>
        <v>0</v>
      </c>
      <c r="E88" s="1">
        <f t="shared" si="6"/>
        <v>2034</v>
      </c>
      <c r="F88" s="3">
        <f t="shared" ref="F88:U88" si="36">SUMIF($F$34:$AM$34, F$73, $F16:$AM16)</f>
        <v>0</v>
      </c>
      <c r="G88" s="3">
        <f t="shared" si="36"/>
        <v>504.5</v>
      </c>
      <c r="H88" s="3">
        <f t="shared" ref="H88" si="37">SUMIF($F$34:$AM$34, H$73, $F16:$AM16)</f>
        <v>107.75299999999901</v>
      </c>
      <c r="I88" s="3">
        <f t="shared" si="36"/>
        <v>551.4</v>
      </c>
      <c r="J88" s="3">
        <f t="shared" si="36"/>
        <v>602.34400000000005</v>
      </c>
      <c r="K88" s="3">
        <f t="shared" si="36"/>
        <v>854.29999999999791</v>
      </c>
      <c r="L88" s="3">
        <f t="shared" si="36"/>
        <v>32.200000000000003</v>
      </c>
      <c r="M88" s="3">
        <f t="shared" si="36"/>
        <v>0</v>
      </c>
      <c r="N88" s="3">
        <f t="shared" si="36"/>
        <v>73</v>
      </c>
      <c r="O88" s="3">
        <f t="shared" si="36"/>
        <v>56.84</v>
      </c>
      <c r="P88" s="3">
        <f t="shared" si="36"/>
        <v>208</v>
      </c>
      <c r="Q88" s="3">
        <f t="shared" si="36"/>
        <v>123</v>
      </c>
      <c r="R88" s="3">
        <f t="shared" si="36"/>
        <v>0</v>
      </c>
      <c r="S88" s="3">
        <f t="shared" si="36"/>
        <v>0</v>
      </c>
      <c r="T88" s="3">
        <f t="shared" si="36"/>
        <v>971.2</v>
      </c>
      <c r="U88" s="3">
        <f t="shared" si="36"/>
        <v>2849.0119999999988</v>
      </c>
      <c r="Y88" s="23">
        <f>T88-[1]Sheet1!D17</f>
        <v>-31.799999999999955</v>
      </c>
      <c r="Z88" s="23">
        <f t="shared" si="9"/>
        <v>0</v>
      </c>
      <c r="AA88" s="23">
        <f>[1]Sheet1!$D17-[1]Sheet1!$D16</f>
        <v>0</v>
      </c>
      <c r="AB88" s="23">
        <f t="shared" si="10"/>
        <v>23.123636225460132</v>
      </c>
    </row>
    <row r="89" spans="4:28" x14ac:dyDescent="0.2">
      <c r="D89" s="3">
        <f t="shared" si="11"/>
        <v>0</v>
      </c>
      <c r="E89" s="1">
        <f t="shared" si="6"/>
        <v>2035</v>
      </c>
      <c r="F89" s="3">
        <f t="shared" ref="F89:U89" si="38">SUMIF($F$34:$AM$34, F$73, $F17:$AM17)</f>
        <v>0</v>
      </c>
      <c r="G89" s="3">
        <f t="shared" si="38"/>
        <v>672.5</v>
      </c>
      <c r="H89" s="3">
        <f t="shared" ref="H89" si="39">SUMIF($F$34:$AM$34, H$73, $F17:$AM17)</f>
        <v>116.476</v>
      </c>
      <c r="I89" s="3">
        <f t="shared" si="38"/>
        <v>387.19999999999993</v>
      </c>
      <c r="J89" s="3">
        <f t="shared" si="38"/>
        <v>602.34400000000005</v>
      </c>
      <c r="K89" s="3">
        <f t="shared" si="38"/>
        <v>886.49999999999795</v>
      </c>
      <c r="L89" s="3">
        <f t="shared" si="38"/>
        <v>32.200000000000003</v>
      </c>
      <c r="M89" s="3">
        <f t="shared" si="38"/>
        <v>0</v>
      </c>
      <c r="N89" s="3">
        <f t="shared" si="38"/>
        <v>73</v>
      </c>
      <c r="O89" s="3">
        <f t="shared" si="38"/>
        <v>56.84</v>
      </c>
      <c r="P89" s="3">
        <f t="shared" si="38"/>
        <v>208</v>
      </c>
      <c r="Q89" s="3">
        <f t="shared" si="38"/>
        <v>123</v>
      </c>
      <c r="R89" s="3">
        <f t="shared" si="38"/>
        <v>0</v>
      </c>
      <c r="S89" s="3">
        <f t="shared" si="38"/>
        <v>0</v>
      </c>
      <c r="T89" s="3">
        <f t="shared" si="38"/>
        <v>971.2</v>
      </c>
      <c r="U89" s="3">
        <f t="shared" si="38"/>
        <v>3555.904</v>
      </c>
      <c r="Y89" s="23">
        <f>T89-[1]Sheet1!D18</f>
        <v>-31.799999999999955</v>
      </c>
      <c r="Z89" s="23">
        <f t="shared" si="9"/>
        <v>0</v>
      </c>
      <c r="AA89" s="23">
        <f>[1]Sheet1!$D18-[1]Sheet1!$D17</f>
        <v>0</v>
      </c>
      <c r="AB89" s="23">
        <f t="shared" si="10"/>
        <v>23.123636225459904</v>
      </c>
    </row>
    <row r="90" spans="4:28" x14ac:dyDescent="0.2">
      <c r="D90" s="3">
        <f t="shared" si="11"/>
        <v>0</v>
      </c>
      <c r="E90" s="1">
        <f t="shared" si="6"/>
        <v>2036</v>
      </c>
      <c r="F90" s="3">
        <f t="shared" ref="F90:U90" si="40">SUMIF($F$34:$AM$34, F$73, $F18:$AM18)</f>
        <v>0</v>
      </c>
      <c r="G90" s="3">
        <f t="shared" si="40"/>
        <v>672.5</v>
      </c>
      <c r="H90" s="3">
        <f t="shared" ref="H90" si="41">SUMIF($F$34:$AM$34, H$73, $F18:$AM18)</f>
        <v>125.482</v>
      </c>
      <c r="I90" s="3">
        <f t="shared" si="40"/>
        <v>387.19999999999993</v>
      </c>
      <c r="J90" s="3">
        <f t="shared" si="40"/>
        <v>602.34400000000005</v>
      </c>
      <c r="K90" s="3">
        <f t="shared" si="40"/>
        <v>918.99999999999795</v>
      </c>
      <c r="L90" s="3">
        <f t="shared" si="40"/>
        <v>32.200000000000003</v>
      </c>
      <c r="M90" s="3">
        <f t="shared" si="40"/>
        <v>0</v>
      </c>
      <c r="N90" s="3">
        <f t="shared" si="40"/>
        <v>73</v>
      </c>
      <c r="O90" s="3">
        <f t="shared" si="40"/>
        <v>56.84</v>
      </c>
      <c r="P90" s="3">
        <f t="shared" si="40"/>
        <v>208</v>
      </c>
      <c r="Q90" s="3">
        <f t="shared" si="40"/>
        <v>123</v>
      </c>
      <c r="R90" s="3">
        <f t="shared" si="40"/>
        <v>0</v>
      </c>
      <c r="S90" s="3">
        <f t="shared" si="40"/>
        <v>0</v>
      </c>
      <c r="T90" s="3">
        <f t="shared" si="40"/>
        <v>971.2</v>
      </c>
      <c r="U90" s="3">
        <f t="shared" si="40"/>
        <v>3591.9279999999999</v>
      </c>
      <c r="Y90" s="23">
        <f>T90-[1]Sheet1!D19</f>
        <v>-31.799999999999955</v>
      </c>
      <c r="Z90" s="23">
        <f t="shared" si="9"/>
        <v>0</v>
      </c>
      <c r="AA90" s="23">
        <f>[1]Sheet1!$D19-[1]Sheet1!$D18</f>
        <v>0</v>
      </c>
      <c r="AB90" s="23">
        <f t="shared" si="10"/>
        <v>31.454629923330003</v>
      </c>
    </row>
    <row r="91" spans="4:28" x14ac:dyDescent="0.2">
      <c r="D91" s="3">
        <f t="shared" si="11"/>
        <v>0</v>
      </c>
      <c r="E91" s="1">
        <f t="shared" si="6"/>
        <v>2037</v>
      </c>
      <c r="F91" s="3">
        <f t="shared" ref="F91:U91" si="42">SUMIF($F$34:$AM$34, F$73, $F19:$AM19)</f>
        <v>0</v>
      </c>
      <c r="G91" s="3">
        <f t="shared" si="42"/>
        <v>672.5</v>
      </c>
      <c r="H91" s="3">
        <f t="shared" ref="H91" si="43">SUMIF($F$34:$AM$34, H$73, $F19:$AM19)</f>
        <v>134.797</v>
      </c>
      <c r="I91" s="3">
        <f t="shared" si="42"/>
        <v>387.19999999999993</v>
      </c>
      <c r="J91" s="3">
        <f t="shared" si="42"/>
        <v>602.34400000000005</v>
      </c>
      <c r="K91" s="3">
        <f t="shared" si="42"/>
        <v>951.89999999999804</v>
      </c>
      <c r="L91" s="3">
        <f t="shared" si="42"/>
        <v>32.200000000000003</v>
      </c>
      <c r="M91" s="3">
        <f t="shared" si="42"/>
        <v>0</v>
      </c>
      <c r="N91" s="3">
        <f t="shared" si="42"/>
        <v>73</v>
      </c>
      <c r="O91" s="3">
        <f t="shared" si="42"/>
        <v>56.84</v>
      </c>
      <c r="P91" s="3">
        <f t="shared" si="42"/>
        <v>208</v>
      </c>
      <c r="Q91" s="3">
        <f t="shared" si="42"/>
        <v>123</v>
      </c>
      <c r="R91" s="3">
        <f t="shared" si="42"/>
        <v>0</v>
      </c>
      <c r="S91" s="3">
        <f t="shared" si="42"/>
        <v>0</v>
      </c>
      <c r="T91" s="3">
        <f t="shared" si="42"/>
        <v>971.2</v>
      </c>
      <c r="U91" s="3">
        <f t="shared" si="42"/>
        <v>3629.1880000000001</v>
      </c>
      <c r="Y91" s="23">
        <f>T91-[1]Sheet1!D20</f>
        <v>-31.799999999999955</v>
      </c>
      <c r="Z91" s="23">
        <f t="shared" si="9"/>
        <v>0</v>
      </c>
      <c r="AA91" s="23">
        <f>[1]Sheet1!$D20-[1]Sheet1!$D19</f>
        <v>0</v>
      </c>
      <c r="AB91" s="23">
        <f t="shared" si="10"/>
        <v>31.454629923329776</v>
      </c>
    </row>
    <row r="92" spans="4:28" x14ac:dyDescent="0.2">
      <c r="D92" s="3">
        <f t="shared" si="11"/>
        <v>0</v>
      </c>
      <c r="E92" s="1">
        <f t="shared" si="6"/>
        <v>2038</v>
      </c>
      <c r="F92" s="3">
        <f t="shared" ref="F92:U92" si="44">SUMIF($F$34:$AM$34, F$73, $F20:$AM20)</f>
        <v>0</v>
      </c>
      <c r="G92" s="3">
        <f t="shared" si="44"/>
        <v>672.5</v>
      </c>
      <c r="H92" s="3">
        <f t="shared" ref="H92" si="45">SUMIF($F$34:$AM$34, H$73, $F20:$AM20)</f>
        <v>144.28700000000001</v>
      </c>
      <c r="I92" s="3">
        <f t="shared" si="44"/>
        <v>387.19999999999993</v>
      </c>
      <c r="J92" s="3">
        <f t="shared" si="44"/>
        <v>602.34400000000005</v>
      </c>
      <c r="K92" s="3">
        <f t="shared" si="44"/>
        <v>985.199999999998</v>
      </c>
      <c r="L92" s="3">
        <f t="shared" si="44"/>
        <v>32.200000000000003</v>
      </c>
      <c r="M92" s="3">
        <f t="shared" si="44"/>
        <v>0</v>
      </c>
      <c r="N92" s="3">
        <f t="shared" si="44"/>
        <v>73</v>
      </c>
      <c r="O92" s="3">
        <f t="shared" si="44"/>
        <v>56.84</v>
      </c>
      <c r="P92" s="3">
        <f t="shared" si="44"/>
        <v>208</v>
      </c>
      <c r="Q92" s="3">
        <f t="shared" si="44"/>
        <v>123</v>
      </c>
      <c r="R92" s="3">
        <f t="shared" si="44"/>
        <v>0</v>
      </c>
      <c r="S92" s="3">
        <f t="shared" si="44"/>
        <v>0</v>
      </c>
      <c r="T92" s="3">
        <f t="shared" si="44"/>
        <v>971.2</v>
      </c>
      <c r="U92" s="3">
        <f t="shared" si="44"/>
        <v>3667.1480000000001</v>
      </c>
      <c r="Y92" s="23">
        <f>T92-[1]Sheet1!D21</f>
        <v>-31.799999999999955</v>
      </c>
      <c r="Z92" s="23">
        <f t="shared" si="9"/>
        <v>0</v>
      </c>
      <c r="AA92" s="23">
        <f>[1]Sheet1!$D21-[1]Sheet1!$D20</f>
        <v>0</v>
      </c>
      <c r="AB92" s="23">
        <f t="shared" si="10"/>
        <v>31.454629923340235</v>
      </c>
    </row>
    <row r="93" spans="4:28" x14ac:dyDescent="0.2">
      <c r="D93" s="3">
        <f t="shared" si="11"/>
        <v>0</v>
      </c>
      <c r="E93" s="1">
        <f t="shared" si="6"/>
        <v>2039</v>
      </c>
      <c r="F93" s="3">
        <f t="shared" ref="F93:U93" si="46">SUMIF($F$34:$AM$34, F$73, $F21:$AM21)</f>
        <v>0</v>
      </c>
      <c r="G93" s="3">
        <f t="shared" si="46"/>
        <v>672.5</v>
      </c>
      <c r="H93" s="3">
        <f t="shared" ref="H93" si="47">SUMIF($F$34:$AM$34, H$73, $F21:$AM21)</f>
        <v>153.84299999999999</v>
      </c>
      <c r="I93" s="3">
        <f t="shared" si="46"/>
        <v>215.8</v>
      </c>
      <c r="J93" s="3">
        <f t="shared" si="46"/>
        <v>602.34400000000005</v>
      </c>
      <c r="K93" s="3">
        <f t="shared" si="46"/>
        <v>1017.899999999998</v>
      </c>
      <c r="L93" s="3">
        <f t="shared" si="46"/>
        <v>32.200000000000003</v>
      </c>
      <c r="M93" s="3">
        <f t="shared" si="46"/>
        <v>0</v>
      </c>
      <c r="N93" s="3">
        <f t="shared" si="46"/>
        <v>73</v>
      </c>
      <c r="O93" s="3">
        <f t="shared" si="46"/>
        <v>56.84</v>
      </c>
      <c r="P93" s="3">
        <f t="shared" si="46"/>
        <v>208</v>
      </c>
      <c r="Q93" s="3">
        <f t="shared" si="46"/>
        <v>123</v>
      </c>
      <c r="R93" s="3">
        <f t="shared" si="46"/>
        <v>0</v>
      </c>
      <c r="S93" s="3">
        <f t="shared" si="46"/>
        <v>0</v>
      </c>
      <c r="T93" s="3">
        <f t="shared" si="46"/>
        <v>971.2</v>
      </c>
      <c r="U93" s="3">
        <f t="shared" si="46"/>
        <v>3705.3719999999998</v>
      </c>
      <c r="Y93" s="23">
        <f>T93-[1]Sheet1!D22</f>
        <v>-31.799999999999955</v>
      </c>
      <c r="Z93" s="23">
        <f t="shared" si="9"/>
        <v>0</v>
      </c>
      <c r="AA93" s="23">
        <f>[1]Sheet1!$D22-[1]Sheet1!$D21</f>
        <v>0</v>
      </c>
      <c r="AB93" s="23">
        <f t="shared" si="10"/>
        <v>31.454629923329776</v>
      </c>
    </row>
    <row r="94" spans="4:28" x14ac:dyDescent="0.2">
      <c r="D94" s="3">
        <f t="shared" si="11"/>
        <v>0</v>
      </c>
      <c r="E94" s="1">
        <f t="shared" si="6"/>
        <v>2040</v>
      </c>
      <c r="F94" s="3">
        <f t="shared" ref="F94:U94" si="48">SUMIF($F$34:$AM$34, F$73, $F22:$AM22)</f>
        <v>0</v>
      </c>
      <c r="G94" s="3">
        <f t="shared" si="48"/>
        <v>1092.5</v>
      </c>
      <c r="H94" s="3">
        <f t="shared" ref="H94" si="49">SUMIF($F$34:$AM$34, H$73, $F22:$AM22)</f>
        <v>163.53100000000001</v>
      </c>
      <c r="I94" s="3">
        <f t="shared" si="48"/>
        <v>215.8</v>
      </c>
      <c r="J94" s="3">
        <f t="shared" si="48"/>
        <v>602.34400000000005</v>
      </c>
      <c r="K94" s="3">
        <f t="shared" si="48"/>
        <v>1051.0999999999981</v>
      </c>
      <c r="L94" s="3">
        <f t="shared" si="48"/>
        <v>32.200000000000003</v>
      </c>
      <c r="M94" s="3">
        <f t="shared" si="48"/>
        <v>0</v>
      </c>
      <c r="N94" s="3">
        <f t="shared" si="48"/>
        <v>73</v>
      </c>
      <c r="O94" s="3">
        <f t="shared" si="48"/>
        <v>56.84</v>
      </c>
      <c r="P94" s="3">
        <f t="shared" si="48"/>
        <v>208</v>
      </c>
      <c r="Q94" s="3">
        <f t="shared" si="48"/>
        <v>123</v>
      </c>
      <c r="R94" s="3">
        <f t="shared" si="48"/>
        <v>0</v>
      </c>
      <c r="S94" s="3">
        <f t="shared" si="48"/>
        <v>0</v>
      </c>
      <c r="T94" s="3">
        <f t="shared" si="48"/>
        <v>1251.19999999999</v>
      </c>
      <c r="U94" s="3">
        <f t="shared" si="48"/>
        <v>5424.1239999999998</v>
      </c>
      <c r="Y94" s="23">
        <f>T94-[1]Sheet1!D23</f>
        <v>-31.800000000009959</v>
      </c>
      <c r="Z94" s="23">
        <f t="shared" si="9"/>
        <v>279.99999999999</v>
      </c>
      <c r="AA94" s="23">
        <f>[1]Sheet1!$D23-[1]Sheet1!$D22</f>
        <v>280</v>
      </c>
      <c r="AB94" s="23">
        <f t="shared" si="10"/>
        <v>31.454629923330231</v>
      </c>
    </row>
    <row r="95" spans="4:28" x14ac:dyDescent="0.2">
      <c r="D95" s="3">
        <f t="shared" si="11"/>
        <v>0</v>
      </c>
      <c r="E95" s="1">
        <f t="shared" si="6"/>
        <v>2041</v>
      </c>
      <c r="F95" s="3">
        <f t="shared" ref="F95:U95" si="50">SUMIF($F$34:$AM$34, F$73, $F23:$AM23)</f>
        <v>0</v>
      </c>
      <c r="G95" s="3">
        <f t="shared" si="50"/>
        <v>1092.5</v>
      </c>
      <c r="H95" s="3">
        <f t="shared" ref="H95" si="51">SUMIF($F$34:$AM$34, H$73, $F23:$AM23)</f>
        <v>173.307999999999</v>
      </c>
      <c r="I95" s="3">
        <f t="shared" si="50"/>
        <v>215.8</v>
      </c>
      <c r="J95" s="3">
        <f t="shared" si="50"/>
        <v>602.34400000000005</v>
      </c>
      <c r="K95" s="3">
        <f t="shared" si="50"/>
        <v>1084.0999999999981</v>
      </c>
      <c r="L95" s="3">
        <f t="shared" si="50"/>
        <v>32.200000000000003</v>
      </c>
      <c r="M95" s="3">
        <f t="shared" si="50"/>
        <v>0</v>
      </c>
      <c r="N95" s="3">
        <f t="shared" si="50"/>
        <v>73</v>
      </c>
      <c r="O95" s="3">
        <f t="shared" si="50"/>
        <v>56.84</v>
      </c>
      <c r="P95" s="3">
        <f t="shared" si="50"/>
        <v>208</v>
      </c>
      <c r="Q95" s="3">
        <f t="shared" si="50"/>
        <v>123</v>
      </c>
      <c r="R95" s="3">
        <f t="shared" si="50"/>
        <v>0</v>
      </c>
      <c r="S95" s="3">
        <f t="shared" si="50"/>
        <v>0</v>
      </c>
      <c r="T95" s="3">
        <f t="shared" si="50"/>
        <v>1251.19999999999</v>
      </c>
      <c r="U95" s="3">
        <f t="shared" si="50"/>
        <v>5463.2319999999991</v>
      </c>
      <c r="Y95" s="23">
        <f>T95-[1]Sheet1!D24</f>
        <v>-31.800000000009959</v>
      </c>
      <c r="Z95" s="23">
        <f t="shared" si="9"/>
        <v>0</v>
      </c>
      <c r="AA95" s="23">
        <f>[1]Sheet1!$D24-[1]Sheet1!$D23</f>
        <v>0</v>
      </c>
      <c r="AB95" s="23">
        <f t="shared" si="10"/>
        <v>249.22383138935993</v>
      </c>
    </row>
    <row r="96" spans="4:28" x14ac:dyDescent="0.2">
      <c r="D96" s="3">
        <f t="shared" si="11"/>
        <v>0</v>
      </c>
      <c r="E96" s="1">
        <f t="shared" si="6"/>
        <v>2042</v>
      </c>
      <c r="F96" s="3">
        <f t="shared" ref="F96:U96" si="52">SUMIF($F$34:$AM$34, F$73, $F24:$AM24)</f>
        <v>0</v>
      </c>
      <c r="G96" s="3">
        <f t="shared" si="52"/>
        <v>1092.5</v>
      </c>
      <c r="H96" s="3">
        <f t="shared" ref="H96" si="53">SUMIF($F$34:$AM$34, H$73, $F24:$AM24)</f>
        <v>183.13499999999999</v>
      </c>
      <c r="I96" s="3">
        <f t="shared" si="52"/>
        <v>215.8</v>
      </c>
      <c r="J96" s="3">
        <f t="shared" si="52"/>
        <v>602.34400000000005</v>
      </c>
      <c r="K96" s="3">
        <f t="shared" si="52"/>
        <v>1117.199999999998</v>
      </c>
      <c r="L96" s="3">
        <f t="shared" si="52"/>
        <v>32.200000000000003</v>
      </c>
      <c r="M96" s="3">
        <f t="shared" si="52"/>
        <v>0</v>
      </c>
      <c r="N96" s="3">
        <f t="shared" si="52"/>
        <v>73</v>
      </c>
      <c r="O96" s="3">
        <f t="shared" si="52"/>
        <v>56.84</v>
      </c>
      <c r="P96" s="3">
        <f t="shared" si="52"/>
        <v>208</v>
      </c>
      <c r="Q96" s="3">
        <f t="shared" si="52"/>
        <v>123</v>
      </c>
      <c r="R96" s="3">
        <f t="shared" si="52"/>
        <v>0</v>
      </c>
      <c r="S96" s="3">
        <f t="shared" si="52"/>
        <v>0</v>
      </c>
      <c r="T96" s="3">
        <f t="shared" si="52"/>
        <v>1251.19999999999</v>
      </c>
      <c r="U96" s="3">
        <f t="shared" si="52"/>
        <v>5502.54</v>
      </c>
      <c r="Y96" s="23">
        <f>T96-[1]Sheet1!D25</f>
        <v>-31.800000000009959</v>
      </c>
      <c r="Z96" s="23">
        <f t="shared" si="9"/>
        <v>0</v>
      </c>
      <c r="AA96" s="23">
        <f>[1]Sheet1!$D25-[1]Sheet1!$D24</f>
        <v>0</v>
      </c>
      <c r="AB96" s="23">
        <f t="shared" si="10"/>
        <v>249.22383138935993</v>
      </c>
    </row>
    <row r="97" spans="3:28" x14ac:dyDescent="0.2">
      <c r="D97" s="3">
        <f t="shared" si="11"/>
        <v>0</v>
      </c>
      <c r="E97" s="1">
        <f t="shared" si="6"/>
        <v>2043</v>
      </c>
      <c r="F97" s="3">
        <f t="shared" ref="F97:U97" si="54">SUMIF($F$34:$AM$34, F$73, $F25:$AM25)</f>
        <v>0</v>
      </c>
      <c r="G97" s="3">
        <f t="shared" si="54"/>
        <v>1092.5</v>
      </c>
      <c r="H97" s="3">
        <f t="shared" ref="H97" si="55">SUMIF($F$34:$AM$34, H$73, $F25:$AM25)</f>
        <v>193.00899999999899</v>
      </c>
      <c r="I97" s="3">
        <f t="shared" si="54"/>
        <v>215.8</v>
      </c>
      <c r="J97" s="3">
        <f t="shared" si="54"/>
        <v>602.34400000000005</v>
      </c>
      <c r="K97" s="3">
        <f t="shared" si="54"/>
        <v>1150.4999999999982</v>
      </c>
      <c r="L97" s="3">
        <f t="shared" si="54"/>
        <v>32.200000000000003</v>
      </c>
      <c r="M97" s="3">
        <f t="shared" si="54"/>
        <v>0</v>
      </c>
      <c r="N97" s="3">
        <f t="shared" si="54"/>
        <v>73</v>
      </c>
      <c r="O97" s="3">
        <f t="shared" si="54"/>
        <v>56.84</v>
      </c>
      <c r="P97" s="3">
        <f t="shared" si="54"/>
        <v>208</v>
      </c>
      <c r="Q97" s="3">
        <f t="shared" si="54"/>
        <v>123</v>
      </c>
      <c r="R97" s="3">
        <f t="shared" si="54"/>
        <v>0</v>
      </c>
      <c r="S97" s="3">
        <f t="shared" si="54"/>
        <v>0</v>
      </c>
      <c r="T97" s="3">
        <f t="shared" si="54"/>
        <v>1251.19999999999</v>
      </c>
      <c r="U97" s="3">
        <f t="shared" si="54"/>
        <v>5542.0359999999991</v>
      </c>
      <c r="Y97" s="23">
        <f>T97-[1]Sheet1!D26</f>
        <v>-31.800000000009959</v>
      </c>
      <c r="Z97" s="23">
        <f t="shared" si="9"/>
        <v>0</v>
      </c>
      <c r="AA97" s="23">
        <f>[1]Sheet1!$D26-[1]Sheet1!$D25</f>
        <v>0</v>
      </c>
      <c r="AB97" s="23">
        <f t="shared" si="10"/>
        <v>249.22383138935993</v>
      </c>
    </row>
    <row r="98" spans="3:28" x14ac:dyDescent="0.2">
      <c r="D98" s="3">
        <f t="shared" si="11"/>
        <v>0</v>
      </c>
      <c r="E98" s="1">
        <f t="shared" si="6"/>
        <v>2044</v>
      </c>
      <c r="F98" s="3">
        <f t="shared" ref="F98:U98" si="56">SUMIF($F$34:$AM$34, F$73, $F26:$AM26)</f>
        <v>0</v>
      </c>
      <c r="G98" s="3">
        <f t="shared" si="56"/>
        <v>1092.5</v>
      </c>
      <c r="H98" s="3">
        <f t="shared" ref="H98" si="57">SUMIF($F$34:$AM$34, H$73, $F26:$AM26)</f>
        <v>202.94800000000001</v>
      </c>
      <c r="I98" s="3">
        <f t="shared" si="56"/>
        <v>215.8</v>
      </c>
      <c r="J98" s="3">
        <f t="shared" si="56"/>
        <v>602.34400000000005</v>
      </c>
      <c r="K98" s="3">
        <f t="shared" si="56"/>
        <v>1183.999999999998</v>
      </c>
      <c r="L98" s="3">
        <f t="shared" si="56"/>
        <v>32.200000000000003</v>
      </c>
      <c r="M98" s="3">
        <f t="shared" si="56"/>
        <v>0</v>
      </c>
      <c r="N98" s="3">
        <f t="shared" si="56"/>
        <v>73</v>
      </c>
      <c r="O98" s="3">
        <f t="shared" si="56"/>
        <v>56.84</v>
      </c>
      <c r="P98" s="3">
        <f t="shared" si="56"/>
        <v>208</v>
      </c>
      <c r="Q98" s="3">
        <f t="shared" si="56"/>
        <v>123</v>
      </c>
      <c r="R98" s="3">
        <f t="shared" si="56"/>
        <v>0</v>
      </c>
      <c r="S98" s="3">
        <f t="shared" si="56"/>
        <v>0</v>
      </c>
      <c r="T98" s="3">
        <f t="shared" si="56"/>
        <v>1251.19999999999</v>
      </c>
      <c r="U98" s="3">
        <f t="shared" si="56"/>
        <v>5581.7920000000004</v>
      </c>
      <c r="Y98" s="23">
        <f>T98-[1]Sheet1!D27</f>
        <v>-31.800000000009959</v>
      </c>
      <c r="Z98" s="23">
        <f t="shared" si="9"/>
        <v>0</v>
      </c>
      <c r="AA98" s="23">
        <f>[1]Sheet1!$D27-[1]Sheet1!$D26</f>
        <v>0</v>
      </c>
      <c r="AB98" s="23">
        <f t="shared" si="10"/>
        <v>249.22383138936038</v>
      </c>
    </row>
    <row r="99" spans="3:28" x14ac:dyDescent="0.2">
      <c r="D99" s="3">
        <f t="shared" si="11"/>
        <v>0</v>
      </c>
      <c r="E99" s="1">
        <f t="shared" si="6"/>
        <v>2045</v>
      </c>
      <c r="F99" s="3">
        <f t="shared" ref="F99:U99" si="58">SUMIF($F$34:$AM$34, F$73, $F27:$AM27)</f>
        <v>0</v>
      </c>
      <c r="G99" s="3">
        <f t="shared" si="58"/>
        <v>2617.5</v>
      </c>
      <c r="H99" s="3">
        <f t="shared" ref="H99" si="59">SUMIF($F$34:$AM$34, H$73, $F27:$AM27)</f>
        <v>213.04599999999999</v>
      </c>
      <c r="I99" s="3">
        <f t="shared" si="58"/>
        <v>215.8</v>
      </c>
      <c r="J99" s="3">
        <f t="shared" si="58"/>
        <v>602.34400000000005</v>
      </c>
      <c r="K99" s="3">
        <f t="shared" si="58"/>
        <v>1217.299999999999</v>
      </c>
      <c r="L99" s="3">
        <f t="shared" si="58"/>
        <v>0</v>
      </c>
      <c r="M99" s="3">
        <f t="shared" si="58"/>
        <v>0</v>
      </c>
      <c r="N99" s="3">
        <f t="shared" si="58"/>
        <v>73</v>
      </c>
      <c r="O99" s="3">
        <f t="shared" si="58"/>
        <v>123.985568</v>
      </c>
      <c r="P99" s="3">
        <f t="shared" si="58"/>
        <v>208</v>
      </c>
      <c r="Q99" s="3">
        <f t="shared" si="58"/>
        <v>123</v>
      </c>
      <c r="R99" s="3">
        <f t="shared" si="58"/>
        <v>0</v>
      </c>
      <c r="S99" s="3">
        <f t="shared" si="58"/>
        <v>0</v>
      </c>
      <c r="T99" s="3">
        <f t="shared" si="58"/>
        <v>2431.1999999999998</v>
      </c>
      <c r="U99" s="3">
        <f t="shared" si="58"/>
        <v>11722.183999999999</v>
      </c>
      <c r="Y99" s="23">
        <f>T99-[1]Sheet1!D28</f>
        <v>-31.800000000000182</v>
      </c>
      <c r="Z99" s="23">
        <f t="shared" si="9"/>
        <v>1180.0000000000098</v>
      </c>
      <c r="AA99" s="23">
        <f>[1]Sheet1!$D28-[1]Sheet1!$D27</f>
        <v>1180</v>
      </c>
      <c r="AB99" s="23">
        <f t="shared" si="10"/>
        <v>249.22383138935993</v>
      </c>
    </row>
    <row r="100" spans="3:28" x14ac:dyDescent="0.2">
      <c r="D100" s="3">
        <f t="shared" si="11"/>
        <v>0</v>
      </c>
      <c r="E100" s="1">
        <f t="shared" si="6"/>
        <v>2046</v>
      </c>
      <c r="F100" s="3">
        <f t="shared" ref="F100:U100" si="60">SUMIF($F$34:$AM$34, F$73, $F28:$AM28)</f>
        <v>0</v>
      </c>
      <c r="G100" s="3">
        <f t="shared" si="60"/>
        <v>2617.5</v>
      </c>
      <c r="H100" s="3">
        <f t="shared" ref="H100" si="61">SUMIF($F$34:$AM$34, H$73, $F28:$AM28)</f>
        <v>213.04599999999999</v>
      </c>
      <c r="I100" s="3">
        <f t="shared" si="60"/>
        <v>215.8</v>
      </c>
      <c r="J100" s="3">
        <f t="shared" si="60"/>
        <v>602.34400000000005</v>
      </c>
      <c r="K100" s="3">
        <f t="shared" si="60"/>
        <v>1217.2999999999979</v>
      </c>
      <c r="L100" s="3">
        <f t="shared" si="60"/>
        <v>0</v>
      </c>
      <c r="M100" s="3">
        <f t="shared" si="60"/>
        <v>0</v>
      </c>
      <c r="N100" s="3">
        <f t="shared" si="60"/>
        <v>73</v>
      </c>
      <c r="O100" s="3">
        <f t="shared" si="60"/>
        <v>123.985568</v>
      </c>
      <c r="P100" s="3">
        <f t="shared" si="60"/>
        <v>208</v>
      </c>
      <c r="Q100" s="3">
        <f t="shared" si="60"/>
        <v>123</v>
      </c>
      <c r="R100" s="3">
        <f t="shared" si="60"/>
        <v>0</v>
      </c>
      <c r="S100" s="3">
        <f t="shared" si="60"/>
        <v>0</v>
      </c>
      <c r="T100" s="3">
        <f t="shared" si="60"/>
        <v>2431.1999999999998</v>
      </c>
      <c r="U100" s="3">
        <f t="shared" si="60"/>
        <v>11722.183999999999</v>
      </c>
      <c r="V100" s="3"/>
    </row>
    <row r="101" spans="3:28" x14ac:dyDescent="0.2">
      <c r="D101" s="3">
        <f t="shared" si="11"/>
        <v>0</v>
      </c>
      <c r="E101" s="1">
        <f t="shared" si="6"/>
        <v>2047</v>
      </c>
      <c r="F101" s="3">
        <f t="shared" ref="F101:U101" si="62">SUMIF($F$34:$AM$34, F$73, $F29:$AM29)</f>
        <v>0</v>
      </c>
      <c r="G101" s="3">
        <f t="shared" si="62"/>
        <v>2617.5</v>
      </c>
      <c r="H101" s="3">
        <f t="shared" ref="H101" si="63">SUMIF($F$34:$AM$34, H$73, $F29:$AM29)</f>
        <v>213.04599999999999</v>
      </c>
      <c r="I101" s="3">
        <f t="shared" si="62"/>
        <v>215.8</v>
      </c>
      <c r="J101" s="3">
        <f t="shared" si="62"/>
        <v>602.34400000000005</v>
      </c>
      <c r="K101" s="3">
        <f t="shared" si="62"/>
        <v>1217.2999999999979</v>
      </c>
      <c r="L101" s="3">
        <f t="shared" si="62"/>
        <v>0</v>
      </c>
      <c r="M101" s="3">
        <f t="shared" si="62"/>
        <v>0</v>
      </c>
      <c r="N101" s="3">
        <f t="shared" si="62"/>
        <v>73</v>
      </c>
      <c r="O101" s="3">
        <f t="shared" si="62"/>
        <v>123.985568</v>
      </c>
      <c r="P101" s="3">
        <f t="shared" si="62"/>
        <v>208</v>
      </c>
      <c r="Q101" s="3">
        <f t="shared" si="62"/>
        <v>123</v>
      </c>
      <c r="R101" s="3">
        <f t="shared" si="62"/>
        <v>0</v>
      </c>
      <c r="S101" s="3">
        <f t="shared" si="62"/>
        <v>0</v>
      </c>
      <c r="T101" s="3">
        <f t="shared" si="62"/>
        <v>2431.1999999999998</v>
      </c>
      <c r="U101" s="3">
        <f t="shared" si="62"/>
        <v>11722.183999999999</v>
      </c>
      <c r="V101" s="3"/>
    </row>
    <row r="102" spans="3:28" x14ac:dyDescent="0.2">
      <c r="D102" s="3">
        <f t="shared" si="11"/>
        <v>0</v>
      </c>
      <c r="E102" s="1">
        <f t="shared" si="6"/>
        <v>2048</v>
      </c>
      <c r="F102" s="3">
        <f t="shared" ref="F102:U102" si="64">SUMIF($F$34:$AM$34, F$73, $F30:$AM30)</f>
        <v>0</v>
      </c>
      <c r="G102" s="3">
        <f t="shared" si="64"/>
        <v>2617.5</v>
      </c>
      <c r="H102" s="3">
        <f t="shared" ref="H102" si="65">SUMIF($F$34:$AM$34, H$73, $F30:$AM30)</f>
        <v>213.04599999999999</v>
      </c>
      <c r="I102" s="3">
        <f t="shared" si="64"/>
        <v>215.8</v>
      </c>
      <c r="J102" s="3">
        <f t="shared" si="64"/>
        <v>602.34400000000005</v>
      </c>
      <c r="K102" s="3">
        <f t="shared" si="64"/>
        <v>1217.299999999999</v>
      </c>
      <c r="L102" s="3">
        <f t="shared" si="64"/>
        <v>0</v>
      </c>
      <c r="M102" s="3">
        <f t="shared" si="64"/>
        <v>0</v>
      </c>
      <c r="N102" s="3">
        <f t="shared" si="64"/>
        <v>73</v>
      </c>
      <c r="O102" s="3">
        <f t="shared" si="64"/>
        <v>75.145567999999997</v>
      </c>
      <c r="P102" s="3">
        <f t="shared" si="64"/>
        <v>208</v>
      </c>
      <c r="Q102" s="3">
        <f t="shared" si="64"/>
        <v>123</v>
      </c>
      <c r="R102" s="3">
        <f t="shared" si="64"/>
        <v>0</v>
      </c>
      <c r="S102" s="3">
        <f t="shared" si="64"/>
        <v>0</v>
      </c>
      <c r="T102" s="3">
        <f t="shared" si="64"/>
        <v>2431.1999999999998</v>
      </c>
      <c r="U102" s="3">
        <f t="shared" si="64"/>
        <v>11722.183999999999</v>
      </c>
      <c r="V102" s="3"/>
    </row>
    <row r="103" spans="3:28" x14ac:dyDescent="0.2">
      <c r="D103" s="3">
        <f t="shared" si="11"/>
        <v>0</v>
      </c>
      <c r="E103" s="1">
        <f t="shared" si="6"/>
        <v>2049</v>
      </c>
      <c r="F103" s="3">
        <f t="shared" ref="F103:U103" si="66">SUMIF($F$34:$AM$34, F$73, $F31:$AM31)</f>
        <v>0</v>
      </c>
      <c r="G103" s="3">
        <f t="shared" si="66"/>
        <v>2617.5</v>
      </c>
      <c r="H103" s="3">
        <f t="shared" ref="H103" si="67">SUMIF($F$34:$AM$34, H$73, $F31:$AM31)</f>
        <v>213.04599999999999</v>
      </c>
      <c r="I103" s="3">
        <f t="shared" si="66"/>
        <v>215.8</v>
      </c>
      <c r="J103" s="3">
        <f t="shared" si="66"/>
        <v>602.34400000000005</v>
      </c>
      <c r="K103" s="3">
        <f t="shared" si="66"/>
        <v>1217.2999999999979</v>
      </c>
      <c r="L103" s="3">
        <f t="shared" si="66"/>
        <v>0</v>
      </c>
      <c r="M103" s="3">
        <f t="shared" si="66"/>
        <v>0</v>
      </c>
      <c r="N103" s="3">
        <f t="shared" si="66"/>
        <v>73</v>
      </c>
      <c r="O103" s="3">
        <f t="shared" si="66"/>
        <v>75.145567999999997</v>
      </c>
      <c r="P103" s="3">
        <f t="shared" si="66"/>
        <v>208</v>
      </c>
      <c r="Q103" s="3">
        <f t="shared" si="66"/>
        <v>123</v>
      </c>
      <c r="R103" s="3">
        <f t="shared" si="66"/>
        <v>0</v>
      </c>
      <c r="S103" s="3">
        <f t="shared" si="66"/>
        <v>0</v>
      </c>
      <c r="T103" s="3">
        <f t="shared" si="66"/>
        <v>2431.1999999999998</v>
      </c>
      <c r="U103" s="3">
        <f t="shared" si="66"/>
        <v>11722.183999999999</v>
      </c>
      <c r="V103" s="3"/>
    </row>
    <row r="104" spans="3:28" x14ac:dyDescent="0.2">
      <c r="D104" s="3">
        <f t="shared" si="11"/>
        <v>0</v>
      </c>
      <c r="E104" s="1">
        <f t="shared" si="6"/>
        <v>2050</v>
      </c>
      <c r="F104" s="3">
        <f t="shared" ref="F104:U104" si="68">SUMIF($F$34:$AM$34, F$73, $F32:$AM32)</f>
        <v>0</v>
      </c>
      <c r="G104" s="3">
        <f t="shared" si="68"/>
        <v>2617.5</v>
      </c>
      <c r="H104" s="3">
        <f t="shared" ref="H104" si="69">SUMIF($F$34:$AM$34, H$73, $F32:$AM32)</f>
        <v>213.04599999999999</v>
      </c>
      <c r="I104" s="3">
        <f t="shared" si="68"/>
        <v>215.8</v>
      </c>
      <c r="J104" s="3">
        <f t="shared" si="68"/>
        <v>602.34400000000005</v>
      </c>
      <c r="K104" s="3">
        <f t="shared" si="68"/>
        <v>1217.2999999999979</v>
      </c>
      <c r="L104" s="3">
        <f t="shared" si="68"/>
        <v>0</v>
      </c>
      <c r="M104" s="3">
        <f t="shared" si="68"/>
        <v>0</v>
      </c>
      <c r="N104" s="3">
        <f t="shared" si="68"/>
        <v>73</v>
      </c>
      <c r="O104" s="3">
        <f t="shared" si="68"/>
        <v>75.145567999999997</v>
      </c>
      <c r="P104" s="3">
        <f t="shared" si="68"/>
        <v>208</v>
      </c>
      <c r="Q104" s="3">
        <f t="shared" si="68"/>
        <v>123</v>
      </c>
      <c r="R104" s="3">
        <f t="shared" si="68"/>
        <v>0</v>
      </c>
      <c r="S104" s="3">
        <f t="shared" si="68"/>
        <v>0</v>
      </c>
      <c r="T104" s="3">
        <f t="shared" si="68"/>
        <v>2431.1999999999998</v>
      </c>
      <c r="U104" s="3">
        <f t="shared" si="68"/>
        <v>11722.183999999999</v>
      </c>
      <c r="V104" s="3"/>
    </row>
    <row r="105" spans="3:28" x14ac:dyDescent="0.2">
      <c r="C105" t="str">
        <f>C36</f>
        <v>Scenario 2.1</v>
      </c>
      <c r="D105" t="s">
        <v>42</v>
      </c>
      <c r="F105" t="str">
        <f t="shared" ref="F105:S105" si="70">F73</f>
        <v>AES</v>
      </c>
      <c r="G105" t="str">
        <f t="shared" si="70"/>
        <v>Util.-Scale Batts.</v>
      </c>
      <c r="H105" t="str">
        <f t="shared" ref="H105" si="71">H73</f>
        <v>Distributed Batts.</v>
      </c>
      <c r="I105" t="str">
        <f t="shared" si="70"/>
        <v>Kahe/Waiau/CIP</v>
      </c>
      <c r="J105" t="str">
        <f t="shared" si="70"/>
        <v>Combined Cycle</v>
      </c>
      <c r="K105" t="str">
        <f t="shared" si="70"/>
        <v>Distributed PV</v>
      </c>
      <c r="L105" t="str">
        <f t="shared" si="70"/>
        <v>Refinery Cogen</v>
      </c>
      <c r="M105" t="str">
        <f t="shared" si="70"/>
        <v>Fuel Cells</v>
      </c>
      <c r="N105" t="str">
        <f t="shared" si="70"/>
        <v>HPOWER</v>
      </c>
      <c r="O105" t="str">
        <f t="shared" si="70"/>
        <v>IC Projects</v>
      </c>
      <c r="P105" t="str">
        <f t="shared" si="70"/>
        <v>Kalaeloa</v>
      </c>
      <c r="Q105" t="str">
        <f t="shared" si="70"/>
        <v>Onshore Wind</v>
      </c>
      <c r="R105" t="str">
        <f t="shared" si="70"/>
        <v>Offshore Wind</v>
      </c>
      <c r="S105" t="str">
        <f t="shared" si="70"/>
        <v>Pumped Hydro</v>
      </c>
      <c r="T105" t="str">
        <f t="shared" ref="T105:U105" si="72">T73</f>
        <v>Utility-Scale PV</v>
      </c>
      <c r="U105" t="str">
        <f t="shared" si="72"/>
        <v>Batteries (MWh)</v>
      </c>
    </row>
    <row r="106" spans="3:28" x14ac:dyDescent="0.2">
      <c r="D106" s="3">
        <f>SUM(F106:U106)-SUM(F37:AR37)</f>
        <v>0</v>
      </c>
      <c r="E106">
        <f>E74</f>
        <v>2020</v>
      </c>
      <c r="F106" s="3">
        <f t="shared" ref="F106:S106" si="73">SUMIF($F$69:$AM$69, F$73, $F37:$AM37)</f>
        <v>180</v>
      </c>
      <c r="G106" s="3">
        <f t="shared" si="73"/>
        <v>0</v>
      </c>
      <c r="H106" s="3">
        <f t="shared" ref="H106" si="74">SUMIF($F$69:$AM$69, H$73, $F37:$AM37)</f>
        <v>38.097000000000001</v>
      </c>
      <c r="I106" s="3">
        <f t="shared" si="73"/>
        <v>1190.3</v>
      </c>
      <c r="J106" s="3">
        <f t="shared" si="73"/>
        <v>0</v>
      </c>
      <c r="K106" s="3">
        <f t="shared" si="73"/>
        <v>673.99999999999898</v>
      </c>
      <c r="L106" s="3">
        <f t="shared" si="73"/>
        <v>32.200000000000003</v>
      </c>
      <c r="M106" s="3">
        <f t="shared" si="73"/>
        <v>0</v>
      </c>
      <c r="N106" s="3">
        <f t="shared" si="73"/>
        <v>73</v>
      </c>
      <c r="O106" s="3">
        <f t="shared" si="73"/>
        <v>56.84</v>
      </c>
      <c r="P106" s="3">
        <f t="shared" si="73"/>
        <v>208</v>
      </c>
      <c r="Q106" s="3">
        <f t="shared" si="73"/>
        <v>99</v>
      </c>
      <c r="R106" s="3">
        <f t="shared" si="73"/>
        <v>0</v>
      </c>
      <c r="S106" s="3">
        <f t="shared" si="73"/>
        <v>0</v>
      </c>
      <c r="T106" s="3">
        <f t="shared" ref="T106:U106" si="75">SUMIF($F$69:$AM$69, T$73, $F37:$AM37)</f>
        <v>185.7</v>
      </c>
      <c r="U106" s="3">
        <f t="shared" si="75"/>
        <v>152.38800000000001</v>
      </c>
    </row>
    <row r="107" spans="3:28" x14ac:dyDescent="0.2">
      <c r="D107" s="3">
        <f t="shared" ref="D107:D136" si="76">SUM(F107:U107)-SUM(F38:AR38)</f>
        <v>0</v>
      </c>
      <c r="E107">
        <f t="shared" ref="E107:E136" si="77">E75</f>
        <v>2021</v>
      </c>
      <c r="F107" s="3">
        <f t="shared" ref="F107:U107" si="78">SUMIF($F$69:$AM$69, F$73, $F38:$AM38)</f>
        <v>180</v>
      </c>
      <c r="G107" s="3">
        <f t="shared" si="78"/>
        <v>12.5</v>
      </c>
      <c r="H107" s="3">
        <f t="shared" ref="H107" si="79">SUMIF($F$69:$AM$69, H$73, $F38:$AM38)</f>
        <v>51.064999999999998</v>
      </c>
      <c r="I107" s="3">
        <f t="shared" si="78"/>
        <v>1190.3</v>
      </c>
      <c r="J107" s="3">
        <f t="shared" si="78"/>
        <v>0</v>
      </c>
      <c r="K107" s="3">
        <f t="shared" si="78"/>
        <v>703.50999999999897</v>
      </c>
      <c r="L107" s="3">
        <f t="shared" si="78"/>
        <v>32.200000000000003</v>
      </c>
      <c r="M107" s="3">
        <f t="shared" si="78"/>
        <v>0</v>
      </c>
      <c r="N107" s="3">
        <f t="shared" si="78"/>
        <v>73</v>
      </c>
      <c r="O107" s="3">
        <f t="shared" si="78"/>
        <v>56.84</v>
      </c>
      <c r="P107" s="3">
        <f t="shared" si="78"/>
        <v>208</v>
      </c>
      <c r="Q107" s="3">
        <f t="shared" si="78"/>
        <v>123</v>
      </c>
      <c r="R107" s="3">
        <f t="shared" si="78"/>
        <v>0</v>
      </c>
      <c r="S107" s="3">
        <f t="shared" si="78"/>
        <v>0</v>
      </c>
      <c r="T107" s="3">
        <f t="shared" si="78"/>
        <v>206.7</v>
      </c>
      <c r="U107" s="3">
        <f t="shared" si="78"/>
        <v>254.26</v>
      </c>
    </row>
    <row r="108" spans="3:28" x14ac:dyDescent="0.2">
      <c r="D108" s="3">
        <f t="shared" si="76"/>
        <v>0</v>
      </c>
      <c r="E108">
        <f t="shared" si="77"/>
        <v>2022</v>
      </c>
      <c r="F108" s="3">
        <f t="shared" ref="F108:U108" si="80">SUMIF($F$69:$AM$69, F$73, $F39:$AM39)</f>
        <v>180</v>
      </c>
      <c r="G108" s="3">
        <f t="shared" si="80"/>
        <v>139.5</v>
      </c>
      <c r="H108" s="3">
        <f t="shared" ref="H108" si="81">SUMIF($F$69:$AM$69, H$73, $F39:$AM39)</f>
        <v>60.757999999999903</v>
      </c>
      <c r="I108" s="3">
        <f t="shared" si="80"/>
        <v>1190.3</v>
      </c>
      <c r="J108" s="3">
        <f t="shared" si="80"/>
        <v>0</v>
      </c>
      <c r="K108" s="3">
        <f t="shared" si="80"/>
        <v>726.344999999999</v>
      </c>
      <c r="L108" s="3">
        <f t="shared" si="80"/>
        <v>32.200000000000003</v>
      </c>
      <c r="M108" s="3">
        <f t="shared" si="80"/>
        <v>0</v>
      </c>
      <c r="N108" s="3">
        <f t="shared" si="80"/>
        <v>73</v>
      </c>
      <c r="O108" s="3">
        <f t="shared" si="80"/>
        <v>56.84</v>
      </c>
      <c r="P108" s="3">
        <f t="shared" si="80"/>
        <v>208</v>
      </c>
      <c r="Q108" s="3">
        <f t="shared" si="80"/>
        <v>123</v>
      </c>
      <c r="R108" s="3">
        <f t="shared" si="80"/>
        <v>0</v>
      </c>
      <c r="S108" s="3">
        <f t="shared" si="80"/>
        <v>0</v>
      </c>
      <c r="T108" s="3">
        <f t="shared" si="80"/>
        <v>333.7</v>
      </c>
      <c r="U108" s="3">
        <f t="shared" si="80"/>
        <v>801.03199999999902</v>
      </c>
    </row>
    <row r="109" spans="3:28" x14ac:dyDescent="0.2">
      <c r="D109" s="3">
        <f t="shared" si="76"/>
        <v>0</v>
      </c>
      <c r="E109">
        <f t="shared" si="77"/>
        <v>2023</v>
      </c>
      <c r="F109" s="3">
        <f t="shared" ref="F109:U109" si="82">SUMIF($F$69:$AM$69, F$73, $F40:$AM40)</f>
        <v>0</v>
      </c>
      <c r="G109" s="3">
        <f t="shared" si="82"/>
        <v>426.5</v>
      </c>
      <c r="H109" s="3">
        <f t="shared" ref="H109" si="83">SUMIF($F$69:$AM$69, H$73, $F40:$AM40)</f>
        <v>63.893000000000001</v>
      </c>
      <c r="I109" s="3">
        <f t="shared" si="82"/>
        <v>1097.0999999999999</v>
      </c>
      <c r="J109" s="3">
        <f t="shared" si="82"/>
        <v>0</v>
      </c>
      <c r="K109" s="3">
        <f t="shared" si="82"/>
        <v>745.51299999999901</v>
      </c>
      <c r="L109" s="3">
        <f t="shared" si="82"/>
        <v>32.200000000000003</v>
      </c>
      <c r="M109" s="3">
        <f t="shared" si="82"/>
        <v>0</v>
      </c>
      <c r="N109" s="3">
        <f t="shared" si="82"/>
        <v>73</v>
      </c>
      <c r="O109" s="3">
        <f t="shared" si="82"/>
        <v>56.84</v>
      </c>
      <c r="P109" s="3">
        <f t="shared" si="82"/>
        <v>208</v>
      </c>
      <c r="Q109" s="3">
        <f t="shared" si="82"/>
        <v>123</v>
      </c>
      <c r="R109" s="3">
        <f t="shared" si="82"/>
        <v>0</v>
      </c>
      <c r="S109" s="3">
        <f t="shared" si="82"/>
        <v>0</v>
      </c>
      <c r="T109" s="3">
        <f t="shared" si="82"/>
        <v>450.7</v>
      </c>
      <c r="U109" s="3">
        <f t="shared" si="82"/>
        <v>1786.5619999999999</v>
      </c>
    </row>
    <row r="110" spans="3:28" x14ac:dyDescent="0.2">
      <c r="D110" s="3">
        <f t="shared" si="76"/>
        <v>0</v>
      </c>
      <c r="E110">
        <f t="shared" si="77"/>
        <v>2024</v>
      </c>
      <c r="F110" s="3">
        <f t="shared" ref="F110:U110" si="84">SUMIF($F$69:$AM$69, F$73, $F41:$AM41)</f>
        <v>0</v>
      </c>
      <c r="G110" s="3">
        <f t="shared" si="84"/>
        <v>598.5</v>
      </c>
      <c r="H110" s="3">
        <f t="shared" ref="H110" si="85">SUMIF($F$69:$AM$69, H$73, $F41:$AM41)</f>
        <v>67.625</v>
      </c>
      <c r="I110" s="3">
        <f t="shared" si="84"/>
        <v>1097.0999999999999</v>
      </c>
      <c r="J110" s="3">
        <f t="shared" si="84"/>
        <v>0</v>
      </c>
      <c r="K110" s="3">
        <f t="shared" si="84"/>
        <v>768.599999999999</v>
      </c>
      <c r="L110" s="3">
        <f t="shared" si="84"/>
        <v>32.200000000000003</v>
      </c>
      <c r="M110" s="3">
        <f t="shared" si="84"/>
        <v>0</v>
      </c>
      <c r="N110" s="3">
        <f t="shared" si="84"/>
        <v>73</v>
      </c>
      <c r="O110" s="3">
        <f t="shared" si="84"/>
        <v>56.84</v>
      </c>
      <c r="P110" s="3">
        <f t="shared" si="84"/>
        <v>208</v>
      </c>
      <c r="Q110" s="3">
        <f t="shared" si="84"/>
        <v>123</v>
      </c>
      <c r="R110" s="3">
        <f t="shared" si="84"/>
        <v>0</v>
      </c>
      <c r="S110" s="3">
        <f t="shared" si="84"/>
        <v>0</v>
      </c>
      <c r="T110" s="3">
        <f t="shared" si="84"/>
        <v>627.70000000000005</v>
      </c>
      <c r="U110" s="3">
        <f t="shared" si="84"/>
        <v>2616.4899999999998</v>
      </c>
    </row>
    <row r="111" spans="3:28" x14ac:dyDescent="0.2">
      <c r="D111" s="3">
        <f t="shared" si="76"/>
        <v>0</v>
      </c>
      <c r="E111">
        <f t="shared" si="77"/>
        <v>2025</v>
      </c>
      <c r="F111" s="3">
        <f t="shared" ref="F111:U111" si="86">SUMIF($F$69:$AM$69, F$73, $F42:$AM42)</f>
        <v>0</v>
      </c>
      <c r="G111" s="3">
        <f t="shared" si="86"/>
        <v>598.5</v>
      </c>
      <c r="H111" s="3">
        <f t="shared" ref="H111" si="87">SUMIF($F$69:$AM$69, H$73, $F42:$AM42)</f>
        <v>72.167000000000002</v>
      </c>
      <c r="I111" s="3">
        <f t="shared" si="86"/>
        <v>1097.0999999999999</v>
      </c>
      <c r="J111" s="3">
        <f t="shared" si="86"/>
        <v>0</v>
      </c>
      <c r="K111" s="3">
        <f t="shared" si="86"/>
        <v>792.921999999999</v>
      </c>
      <c r="L111" s="3">
        <f t="shared" si="86"/>
        <v>32.200000000000003</v>
      </c>
      <c r="M111" s="3">
        <f t="shared" si="86"/>
        <v>0</v>
      </c>
      <c r="N111" s="3">
        <f t="shared" si="86"/>
        <v>73</v>
      </c>
      <c r="O111" s="3">
        <f t="shared" si="86"/>
        <v>56.84</v>
      </c>
      <c r="P111" s="3">
        <f t="shared" si="86"/>
        <v>208</v>
      </c>
      <c r="Q111" s="3">
        <f t="shared" si="86"/>
        <v>123</v>
      </c>
      <c r="R111" s="3">
        <f t="shared" si="86"/>
        <v>0</v>
      </c>
      <c r="S111" s="3">
        <f t="shared" si="86"/>
        <v>0</v>
      </c>
      <c r="T111" s="3">
        <f t="shared" si="86"/>
        <v>777.7</v>
      </c>
      <c r="U111" s="3">
        <f t="shared" si="86"/>
        <v>2634.6579999999999</v>
      </c>
    </row>
    <row r="112" spans="3:28" x14ac:dyDescent="0.2">
      <c r="D112" s="3">
        <f t="shared" si="76"/>
        <v>0</v>
      </c>
      <c r="E112">
        <f t="shared" si="77"/>
        <v>2026</v>
      </c>
      <c r="F112" s="3">
        <f t="shared" ref="F112:U112" si="88">SUMIF($F$69:$AM$69, F$73, $F43:$AM43)</f>
        <v>0</v>
      </c>
      <c r="G112" s="3">
        <f t="shared" si="88"/>
        <v>598.5</v>
      </c>
      <c r="H112" s="3">
        <f t="shared" ref="H112" si="89">SUMIF($F$69:$AM$69, H$73, $F43:$AM43)</f>
        <v>77.491</v>
      </c>
      <c r="I112" s="3">
        <f t="shared" si="88"/>
        <v>989.09999999999991</v>
      </c>
      <c r="J112" s="3">
        <f t="shared" si="88"/>
        <v>0</v>
      </c>
      <c r="K112" s="3">
        <f t="shared" si="88"/>
        <v>818.80999999999904</v>
      </c>
      <c r="L112" s="3">
        <f t="shared" si="88"/>
        <v>32.200000000000003</v>
      </c>
      <c r="M112" s="3">
        <f t="shared" si="88"/>
        <v>0</v>
      </c>
      <c r="N112" s="3">
        <f t="shared" si="88"/>
        <v>73</v>
      </c>
      <c r="O112" s="3">
        <f t="shared" si="88"/>
        <v>56.84</v>
      </c>
      <c r="P112" s="3">
        <f t="shared" si="88"/>
        <v>208</v>
      </c>
      <c r="Q112" s="3">
        <f t="shared" si="88"/>
        <v>163</v>
      </c>
      <c r="R112" s="3">
        <f t="shared" si="88"/>
        <v>0</v>
      </c>
      <c r="S112" s="3">
        <f t="shared" si="88"/>
        <v>0</v>
      </c>
      <c r="T112" s="3">
        <f t="shared" si="88"/>
        <v>1006.70917238958</v>
      </c>
      <c r="U112" s="3">
        <f t="shared" si="88"/>
        <v>2947.3994995190801</v>
      </c>
    </row>
    <row r="113" spans="4:21" x14ac:dyDescent="0.2">
      <c r="D113" s="3">
        <f t="shared" si="76"/>
        <v>0</v>
      </c>
      <c r="E113">
        <f t="shared" si="77"/>
        <v>2027</v>
      </c>
      <c r="F113" s="3">
        <f t="shared" ref="F113:U113" si="90">SUMIF($F$69:$AM$69, F$73, $F44:$AM44)</f>
        <v>0</v>
      </c>
      <c r="G113" s="3">
        <f t="shared" si="90"/>
        <v>598.5</v>
      </c>
      <c r="H113" s="3">
        <f t="shared" ref="H113" si="91">SUMIF($F$69:$AM$69, H$73, $F44:$AM44)</f>
        <v>83.605999999999995</v>
      </c>
      <c r="I113" s="3">
        <f t="shared" si="90"/>
        <v>989.09999999999991</v>
      </c>
      <c r="J113" s="3">
        <f t="shared" si="90"/>
        <v>0</v>
      </c>
      <c r="K113" s="3">
        <f t="shared" si="90"/>
        <v>846.04999999999905</v>
      </c>
      <c r="L113" s="3">
        <f t="shared" si="90"/>
        <v>32.200000000000003</v>
      </c>
      <c r="M113" s="3">
        <f t="shared" si="90"/>
        <v>0</v>
      </c>
      <c r="N113" s="3">
        <f t="shared" si="90"/>
        <v>73</v>
      </c>
      <c r="O113" s="3">
        <f t="shared" si="90"/>
        <v>56.84</v>
      </c>
      <c r="P113" s="3">
        <f t="shared" si="90"/>
        <v>208</v>
      </c>
      <c r="Q113" s="3">
        <f t="shared" si="90"/>
        <v>203</v>
      </c>
      <c r="R113" s="3">
        <f t="shared" si="90"/>
        <v>0</v>
      </c>
      <c r="S113" s="3">
        <f t="shared" si="90"/>
        <v>0</v>
      </c>
      <c r="T113" s="3">
        <f t="shared" si="90"/>
        <v>1235.7183447791599</v>
      </c>
      <c r="U113" s="3">
        <f t="shared" si="90"/>
        <v>3263.3049990381601</v>
      </c>
    </row>
    <row r="114" spans="4:21" x14ac:dyDescent="0.2">
      <c r="D114" s="3">
        <f t="shared" si="76"/>
        <v>0</v>
      </c>
      <c r="E114">
        <f t="shared" si="77"/>
        <v>2028</v>
      </c>
      <c r="F114" s="3">
        <f t="shared" ref="F114:U114" si="92">SUMIF($F$69:$AM$69, F$73, $F45:$AM45)</f>
        <v>0</v>
      </c>
      <c r="G114" s="3">
        <f t="shared" si="92"/>
        <v>598.5</v>
      </c>
      <c r="H114" s="3">
        <f t="shared" ref="H114" si="93">SUMIF($F$69:$AM$69, H$73, $F45:$AM45)</f>
        <v>90.324999999999903</v>
      </c>
      <c r="I114" s="3">
        <f t="shared" si="92"/>
        <v>989.09999999999991</v>
      </c>
      <c r="J114" s="3">
        <f t="shared" si="92"/>
        <v>0</v>
      </c>
      <c r="K114" s="3">
        <f t="shared" si="92"/>
        <v>874.43699999999899</v>
      </c>
      <c r="L114" s="3">
        <f t="shared" si="92"/>
        <v>32.200000000000003</v>
      </c>
      <c r="M114" s="3">
        <f t="shared" si="92"/>
        <v>0</v>
      </c>
      <c r="N114" s="3">
        <f t="shared" si="92"/>
        <v>73</v>
      </c>
      <c r="O114" s="3">
        <f t="shared" si="92"/>
        <v>56.84</v>
      </c>
      <c r="P114" s="3">
        <f t="shared" si="92"/>
        <v>208</v>
      </c>
      <c r="Q114" s="3">
        <f t="shared" si="92"/>
        <v>243</v>
      </c>
      <c r="R114" s="3">
        <f t="shared" si="92"/>
        <v>0</v>
      </c>
      <c r="S114" s="3">
        <f t="shared" si="92"/>
        <v>0</v>
      </c>
      <c r="T114" s="3">
        <f t="shared" si="92"/>
        <v>1464.72751716874</v>
      </c>
      <c r="U114" s="3">
        <f t="shared" si="92"/>
        <v>3581.6264985572388</v>
      </c>
    </row>
    <row r="115" spans="4:21" x14ac:dyDescent="0.2">
      <c r="D115" s="3">
        <f t="shared" si="76"/>
        <v>0</v>
      </c>
      <c r="E115">
        <f t="shared" si="77"/>
        <v>2029</v>
      </c>
      <c r="F115" s="3">
        <f t="shared" ref="F115:U115" si="94">SUMIF($F$69:$AM$69, F$73, $F46:$AM46)</f>
        <v>0</v>
      </c>
      <c r="G115" s="3">
        <f t="shared" si="94"/>
        <v>598.5</v>
      </c>
      <c r="H115" s="3">
        <f t="shared" ref="H115" si="95">SUMIF($F$69:$AM$69, H$73, $F46:$AM46)</f>
        <v>97.640999999999906</v>
      </c>
      <c r="I115" s="3">
        <f t="shared" si="94"/>
        <v>989.09999999999991</v>
      </c>
      <c r="J115" s="3">
        <f t="shared" si="94"/>
        <v>0</v>
      </c>
      <c r="K115" s="3">
        <f t="shared" si="94"/>
        <v>904.12999999999806</v>
      </c>
      <c r="L115" s="3">
        <f t="shared" si="94"/>
        <v>32.200000000000003</v>
      </c>
      <c r="M115" s="3">
        <f t="shared" si="94"/>
        <v>0</v>
      </c>
      <c r="N115" s="3">
        <f t="shared" si="94"/>
        <v>73</v>
      </c>
      <c r="O115" s="3">
        <f t="shared" si="94"/>
        <v>56.84</v>
      </c>
      <c r="P115" s="3">
        <f t="shared" si="94"/>
        <v>208</v>
      </c>
      <c r="Q115" s="3">
        <f t="shared" si="94"/>
        <v>283</v>
      </c>
      <c r="R115" s="3">
        <f t="shared" si="94"/>
        <v>0</v>
      </c>
      <c r="S115" s="3">
        <f t="shared" si="94"/>
        <v>0</v>
      </c>
      <c r="T115" s="3">
        <f t="shared" si="94"/>
        <v>1693.73668955833</v>
      </c>
      <c r="U115" s="3">
        <f t="shared" si="94"/>
        <v>3902.3359980763189</v>
      </c>
    </row>
    <row r="116" spans="4:21" x14ac:dyDescent="0.2">
      <c r="D116" s="3">
        <f t="shared" si="76"/>
        <v>0</v>
      </c>
      <c r="E116">
        <f t="shared" si="77"/>
        <v>2030</v>
      </c>
      <c r="F116" s="3">
        <f t="shared" ref="F116:U116" si="96">SUMIF($F$69:$AM$69, F$73, $F47:$AM47)</f>
        <v>0</v>
      </c>
      <c r="G116" s="3">
        <f t="shared" si="96"/>
        <v>598.5</v>
      </c>
      <c r="H116" s="3">
        <f t="shared" ref="H116" si="97">SUMIF($F$69:$AM$69, H$73, $F47:$AM47)</f>
        <v>105.554</v>
      </c>
      <c r="I116" s="3">
        <f t="shared" si="96"/>
        <v>989.09999999999991</v>
      </c>
      <c r="J116" s="3">
        <f t="shared" si="96"/>
        <v>0</v>
      </c>
      <c r="K116" s="3">
        <f t="shared" si="96"/>
        <v>934.65199999999891</v>
      </c>
      <c r="L116" s="3">
        <f t="shared" si="96"/>
        <v>32.200000000000003</v>
      </c>
      <c r="M116" s="3">
        <f t="shared" si="96"/>
        <v>0</v>
      </c>
      <c r="N116" s="3">
        <f t="shared" si="96"/>
        <v>73</v>
      </c>
      <c r="O116" s="3">
        <f t="shared" si="96"/>
        <v>56.84</v>
      </c>
      <c r="P116" s="3">
        <f t="shared" si="96"/>
        <v>208</v>
      </c>
      <c r="Q116" s="3">
        <f t="shared" si="96"/>
        <v>323</v>
      </c>
      <c r="R116" s="3">
        <f t="shared" si="96"/>
        <v>0</v>
      </c>
      <c r="S116" s="3">
        <f t="shared" si="96"/>
        <v>150</v>
      </c>
      <c r="T116" s="3">
        <f t="shared" si="96"/>
        <v>1922.74586194791</v>
      </c>
      <c r="U116" s="3">
        <f t="shared" si="96"/>
        <v>4225.4334975953998</v>
      </c>
    </row>
    <row r="117" spans="4:21" x14ac:dyDescent="0.2">
      <c r="D117" s="3">
        <f t="shared" si="76"/>
        <v>0</v>
      </c>
      <c r="E117">
        <f t="shared" si="77"/>
        <v>2031</v>
      </c>
      <c r="F117" s="3">
        <f t="shared" ref="F117:U117" si="98">SUMIF($F$69:$AM$69, F$73, $F48:$AM48)</f>
        <v>0</v>
      </c>
      <c r="G117" s="3">
        <f t="shared" si="98"/>
        <v>598.5</v>
      </c>
      <c r="H117" s="3">
        <f t="shared" ref="H117" si="99">SUMIF($F$69:$AM$69, H$73, $F48:$AM48)</f>
        <v>113.908999999999</v>
      </c>
      <c r="I117" s="3">
        <f t="shared" si="98"/>
        <v>820.09999999999991</v>
      </c>
      <c r="J117" s="3">
        <f t="shared" si="98"/>
        <v>0</v>
      </c>
      <c r="K117" s="3">
        <f t="shared" si="98"/>
        <v>965.97199999999907</v>
      </c>
      <c r="L117" s="3">
        <f t="shared" si="98"/>
        <v>32.200000000000003</v>
      </c>
      <c r="M117" s="3">
        <f t="shared" si="98"/>
        <v>0</v>
      </c>
      <c r="N117" s="3">
        <f t="shared" si="98"/>
        <v>73</v>
      </c>
      <c r="O117" s="3">
        <f t="shared" si="98"/>
        <v>56.84</v>
      </c>
      <c r="P117" s="3">
        <f t="shared" si="98"/>
        <v>208</v>
      </c>
      <c r="Q117" s="3">
        <f t="shared" si="98"/>
        <v>323</v>
      </c>
      <c r="R117" s="3">
        <f t="shared" si="98"/>
        <v>0</v>
      </c>
      <c r="S117" s="3">
        <f t="shared" si="98"/>
        <v>150</v>
      </c>
      <c r="T117" s="3">
        <f t="shared" si="98"/>
        <v>1945.8694981733699</v>
      </c>
      <c r="U117" s="3">
        <f t="shared" si="98"/>
        <v>4415.2297157354687</v>
      </c>
    </row>
    <row r="118" spans="4:21" x14ac:dyDescent="0.2">
      <c r="D118" s="3">
        <f t="shared" si="76"/>
        <v>0</v>
      </c>
      <c r="E118">
        <f t="shared" si="77"/>
        <v>2032</v>
      </c>
      <c r="F118" s="3">
        <f t="shared" ref="F118:U118" si="100">SUMIF($F$69:$AM$69, F$73, $F49:$AM49)</f>
        <v>0</v>
      </c>
      <c r="G118" s="3">
        <f t="shared" si="100"/>
        <v>598.5</v>
      </c>
      <c r="H118" s="3">
        <f t="shared" ref="H118" si="101">SUMIF($F$69:$AM$69, H$73, $F49:$AM49)</f>
        <v>122.631999999999</v>
      </c>
      <c r="I118" s="3">
        <f t="shared" si="100"/>
        <v>820.09999999999991</v>
      </c>
      <c r="J118" s="3">
        <f t="shared" si="100"/>
        <v>0</v>
      </c>
      <c r="K118" s="3">
        <f t="shared" si="100"/>
        <v>998.20599999999899</v>
      </c>
      <c r="L118" s="3">
        <f t="shared" si="100"/>
        <v>32.200000000000003</v>
      </c>
      <c r="M118" s="3">
        <f t="shared" si="100"/>
        <v>0</v>
      </c>
      <c r="N118" s="3">
        <f t="shared" si="100"/>
        <v>73</v>
      </c>
      <c r="O118" s="3">
        <f t="shared" si="100"/>
        <v>56.84</v>
      </c>
      <c r="P118" s="3">
        <f t="shared" si="100"/>
        <v>208</v>
      </c>
      <c r="Q118" s="3">
        <f t="shared" si="100"/>
        <v>323</v>
      </c>
      <c r="R118" s="3">
        <f t="shared" si="100"/>
        <v>0</v>
      </c>
      <c r="S118" s="3">
        <f t="shared" si="100"/>
        <v>150</v>
      </c>
      <c r="T118" s="3">
        <f t="shared" si="100"/>
        <v>1968.9931343988301</v>
      </c>
      <c r="U118" s="3">
        <f t="shared" si="100"/>
        <v>4606.4979338755393</v>
      </c>
    </row>
    <row r="119" spans="4:21" x14ac:dyDescent="0.2">
      <c r="D119" s="3">
        <f t="shared" si="76"/>
        <v>0</v>
      </c>
      <c r="E119">
        <f t="shared" si="77"/>
        <v>2033</v>
      </c>
      <c r="F119" s="3">
        <f t="shared" ref="F119:U119" si="102">SUMIF($F$69:$AM$69, F$73, $F50:$AM50)</f>
        <v>0</v>
      </c>
      <c r="G119" s="3">
        <f t="shared" si="102"/>
        <v>598.5</v>
      </c>
      <c r="H119" s="3">
        <f t="shared" ref="H119" si="103">SUMIF($F$69:$AM$69, H$73, $F50:$AM50)</f>
        <v>131.63799999999901</v>
      </c>
      <c r="I119" s="3">
        <f t="shared" si="102"/>
        <v>820.09999999999991</v>
      </c>
      <c r="J119" s="3">
        <f t="shared" si="102"/>
        <v>0</v>
      </c>
      <c r="K119" s="3">
        <f t="shared" si="102"/>
        <v>1030.6259999999991</v>
      </c>
      <c r="L119" s="3">
        <f t="shared" si="102"/>
        <v>32.200000000000003</v>
      </c>
      <c r="M119" s="3">
        <f t="shared" si="102"/>
        <v>0</v>
      </c>
      <c r="N119" s="3">
        <f t="shared" si="102"/>
        <v>73</v>
      </c>
      <c r="O119" s="3">
        <f t="shared" si="102"/>
        <v>56.84</v>
      </c>
      <c r="P119" s="3">
        <f t="shared" si="102"/>
        <v>208</v>
      </c>
      <c r="Q119" s="3">
        <f t="shared" si="102"/>
        <v>323</v>
      </c>
      <c r="R119" s="3">
        <f t="shared" si="102"/>
        <v>0</v>
      </c>
      <c r="S119" s="3">
        <f t="shared" si="102"/>
        <v>150</v>
      </c>
      <c r="T119" s="3">
        <f t="shared" si="102"/>
        <v>1992.11677062428</v>
      </c>
      <c r="U119" s="3">
        <f t="shared" si="102"/>
        <v>4798.8981520155985</v>
      </c>
    </row>
    <row r="120" spans="4:21" x14ac:dyDescent="0.2">
      <c r="D120" s="3">
        <f t="shared" si="76"/>
        <v>0</v>
      </c>
      <c r="E120">
        <f t="shared" si="77"/>
        <v>2034</v>
      </c>
      <c r="F120" s="3">
        <f t="shared" ref="F120:U120" si="104">SUMIF($F$69:$AM$69, F$73, $F51:$AM51)</f>
        <v>0</v>
      </c>
      <c r="G120" s="3">
        <f t="shared" si="104"/>
        <v>598.5</v>
      </c>
      <c r="H120" s="3">
        <f t="shared" ref="H120" si="105">SUMIF($F$69:$AM$69, H$73, $F51:$AM51)</f>
        <v>140.95299999999901</v>
      </c>
      <c r="I120" s="3">
        <f t="shared" si="104"/>
        <v>820.09999999999991</v>
      </c>
      <c r="J120" s="3">
        <f t="shared" si="104"/>
        <v>0</v>
      </c>
      <c r="K120" s="3">
        <f t="shared" si="104"/>
        <v>1063.6059999999991</v>
      </c>
      <c r="L120" s="3">
        <f t="shared" si="104"/>
        <v>32.200000000000003</v>
      </c>
      <c r="M120" s="3">
        <f t="shared" si="104"/>
        <v>0</v>
      </c>
      <c r="N120" s="3">
        <f t="shared" si="104"/>
        <v>73</v>
      </c>
      <c r="O120" s="3">
        <f t="shared" si="104"/>
        <v>56.84</v>
      </c>
      <c r="P120" s="3">
        <f t="shared" si="104"/>
        <v>208</v>
      </c>
      <c r="Q120" s="3">
        <f t="shared" si="104"/>
        <v>323</v>
      </c>
      <c r="R120" s="3">
        <f t="shared" si="104"/>
        <v>0</v>
      </c>
      <c r="S120" s="3">
        <f t="shared" si="104"/>
        <v>150</v>
      </c>
      <c r="T120" s="3">
        <f t="shared" si="104"/>
        <v>2015.2404068497401</v>
      </c>
      <c r="U120" s="3">
        <f t="shared" si="104"/>
        <v>4992.5343701556694</v>
      </c>
    </row>
    <row r="121" spans="4:21" x14ac:dyDescent="0.2">
      <c r="D121" s="3">
        <f t="shared" si="76"/>
        <v>0</v>
      </c>
      <c r="E121">
        <f t="shared" si="77"/>
        <v>2035</v>
      </c>
      <c r="F121" s="3">
        <f t="shared" ref="F121:U121" si="106">SUMIF($F$69:$AM$69, F$73, $F52:$AM52)</f>
        <v>0</v>
      </c>
      <c r="G121" s="3">
        <f t="shared" si="106"/>
        <v>598.5</v>
      </c>
      <c r="H121" s="3">
        <f t="shared" ref="H121" si="107">SUMIF($F$69:$AM$69, H$73, $F52:$AM52)</f>
        <v>150.44300000000001</v>
      </c>
      <c r="I121" s="3">
        <f t="shared" si="106"/>
        <v>655.9</v>
      </c>
      <c r="J121" s="3">
        <f t="shared" si="106"/>
        <v>0</v>
      </c>
      <c r="K121" s="3">
        <f t="shared" si="106"/>
        <v>1096.824999999998</v>
      </c>
      <c r="L121" s="3">
        <f t="shared" si="106"/>
        <v>32.200000000000003</v>
      </c>
      <c r="M121" s="3">
        <f t="shared" si="106"/>
        <v>0</v>
      </c>
      <c r="N121" s="3">
        <f t="shared" si="106"/>
        <v>73</v>
      </c>
      <c r="O121" s="3">
        <f t="shared" si="106"/>
        <v>56.84</v>
      </c>
      <c r="P121" s="3">
        <f t="shared" si="106"/>
        <v>208</v>
      </c>
      <c r="Q121" s="3">
        <f t="shared" si="106"/>
        <v>323</v>
      </c>
      <c r="R121" s="3">
        <f t="shared" si="106"/>
        <v>0</v>
      </c>
      <c r="S121" s="3">
        <f t="shared" si="106"/>
        <v>150</v>
      </c>
      <c r="T121" s="3">
        <f t="shared" si="106"/>
        <v>2038.3640430752</v>
      </c>
      <c r="U121" s="3">
        <f t="shared" si="106"/>
        <v>5186.8705882957302</v>
      </c>
    </row>
    <row r="122" spans="4:21" x14ac:dyDescent="0.2">
      <c r="D122" s="3">
        <f t="shared" si="76"/>
        <v>0</v>
      </c>
      <c r="E122">
        <f t="shared" si="77"/>
        <v>2036</v>
      </c>
      <c r="F122" s="3">
        <f t="shared" ref="F122:U122" si="108">SUMIF($F$69:$AM$69, F$73, $F53:$AM53)</f>
        <v>0</v>
      </c>
      <c r="G122" s="3">
        <f t="shared" si="108"/>
        <v>604.99288391477103</v>
      </c>
      <c r="H122" s="3">
        <f t="shared" ref="H122" si="109">SUMIF($F$69:$AM$69, H$73, $F53:$AM53)</f>
        <v>159.999</v>
      </c>
      <c r="I122" s="3">
        <f t="shared" si="108"/>
        <v>655.9</v>
      </c>
      <c r="J122" s="3">
        <f t="shared" si="108"/>
        <v>0</v>
      </c>
      <c r="K122" s="3">
        <f t="shared" si="108"/>
        <v>1129.6099999999981</v>
      </c>
      <c r="L122" s="3">
        <f t="shared" si="108"/>
        <v>32.200000000000003</v>
      </c>
      <c r="M122" s="3">
        <f t="shared" si="108"/>
        <v>0</v>
      </c>
      <c r="N122" s="3">
        <f t="shared" si="108"/>
        <v>73</v>
      </c>
      <c r="O122" s="3">
        <f t="shared" si="108"/>
        <v>56.84</v>
      </c>
      <c r="P122" s="3">
        <f t="shared" si="108"/>
        <v>208</v>
      </c>
      <c r="Q122" s="3">
        <f t="shared" si="108"/>
        <v>323</v>
      </c>
      <c r="R122" s="3">
        <f t="shared" si="108"/>
        <v>0</v>
      </c>
      <c r="S122" s="3">
        <f t="shared" si="108"/>
        <v>150</v>
      </c>
      <c r="T122" s="3">
        <f t="shared" si="108"/>
        <v>2069.81867299853</v>
      </c>
      <c r="U122" s="3">
        <f t="shared" si="108"/>
        <v>5268.9436946225796</v>
      </c>
    </row>
    <row r="123" spans="4:21" x14ac:dyDescent="0.2">
      <c r="D123" s="3">
        <f t="shared" si="76"/>
        <v>0</v>
      </c>
      <c r="E123">
        <f t="shared" si="77"/>
        <v>2037</v>
      </c>
      <c r="F123" s="3">
        <f t="shared" ref="F123:U123" si="110">SUMIF($F$69:$AM$69, F$73, $F54:$AM54)</f>
        <v>0</v>
      </c>
      <c r="G123" s="3">
        <f t="shared" si="110"/>
        <v>611.48576782954297</v>
      </c>
      <c r="H123" s="3">
        <f t="shared" ref="H123" si="111">SUMIF($F$69:$AM$69, H$73, $F54:$AM54)</f>
        <v>169.68700000000001</v>
      </c>
      <c r="I123" s="3">
        <f t="shared" si="110"/>
        <v>655.9</v>
      </c>
      <c r="J123" s="3">
        <f t="shared" si="110"/>
        <v>0</v>
      </c>
      <c r="K123" s="3">
        <f t="shared" si="110"/>
        <v>1162.784999999998</v>
      </c>
      <c r="L123" s="3">
        <f t="shared" si="110"/>
        <v>32.200000000000003</v>
      </c>
      <c r="M123" s="3">
        <f t="shared" si="110"/>
        <v>0</v>
      </c>
      <c r="N123" s="3">
        <f t="shared" si="110"/>
        <v>73</v>
      </c>
      <c r="O123" s="3">
        <f t="shared" si="110"/>
        <v>56.84</v>
      </c>
      <c r="P123" s="3">
        <f t="shared" si="110"/>
        <v>208</v>
      </c>
      <c r="Q123" s="3">
        <f t="shared" si="110"/>
        <v>323</v>
      </c>
      <c r="R123" s="3">
        <f t="shared" si="110"/>
        <v>0</v>
      </c>
      <c r="S123" s="3">
        <f t="shared" si="110"/>
        <v>150</v>
      </c>
      <c r="T123" s="3">
        <f t="shared" si="110"/>
        <v>2101.2733029218598</v>
      </c>
      <c r="U123" s="3">
        <f t="shared" si="110"/>
        <v>5351.5448009494303</v>
      </c>
    </row>
    <row r="124" spans="4:21" x14ac:dyDescent="0.2">
      <c r="D124" s="3">
        <f t="shared" si="76"/>
        <v>0</v>
      </c>
      <c r="E124">
        <f t="shared" si="77"/>
        <v>2038</v>
      </c>
      <c r="F124" s="3">
        <f t="shared" ref="F124:U124" si="112">SUMIF($F$69:$AM$69, F$73, $F55:$AM55)</f>
        <v>0</v>
      </c>
      <c r="G124" s="3">
        <f t="shared" si="112"/>
        <v>617.97865174431502</v>
      </c>
      <c r="H124" s="3">
        <f t="shared" ref="H124" si="113">SUMIF($F$69:$AM$69, H$73, $F55:$AM55)</f>
        <v>179.464</v>
      </c>
      <c r="I124" s="3">
        <f t="shared" si="112"/>
        <v>655.9</v>
      </c>
      <c r="J124" s="3">
        <f t="shared" si="112"/>
        <v>0</v>
      </c>
      <c r="K124" s="3">
        <f t="shared" si="112"/>
        <v>1195.7959999999971</v>
      </c>
      <c r="L124" s="3">
        <f t="shared" si="112"/>
        <v>32.200000000000003</v>
      </c>
      <c r="M124" s="3">
        <f t="shared" si="112"/>
        <v>0</v>
      </c>
      <c r="N124" s="3">
        <f t="shared" si="112"/>
        <v>73</v>
      </c>
      <c r="O124" s="3">
        <f t="shared" si="112"/>
        <v>56.84</v>
      </c>
      <c r="P124" s="3">
        <f t="shared" si="112"/>
        <v>208</v>
      </c>
      <c r="Q124" s="3">
        <f t="shared" si="112"/>
        <v>323</v>
      </c>
      <c r="R124" s="3">
        <f t="shared" si="112"/>
        <v>0</v>
      </c>
      <c r="S124" s="3">
        <f t="shared" si="112"/>
        <v>150</v>
      </c>
      <c r="T124" s="3">
        <f t="shared" si="112"/>
        <v>2132.7279328452</v>
      </c>
      <c r="U124" s="3">
        <f t="shared" si="112"/>
        <v>5434.5019072762798</v>
      </c>
    </row>
    <row r="125" spans="4:21" x14ac:dyDescent="0.2">
      <c r="D125" s="3">
        <f t="shared" si="76"/>
        <v>0</v>
      </c>
      <c r="E125">
        <f t="shared" si="77"/>
        <v>2039</v>
      </c>
      <c r="F125" s="3">
        <f t="shared" ref="F125:U125" si="114">SUMIF($F$69:$AM$69, F$73, $F56:$AM56)</f>
        <v>0</v>
      </c>
      <c r="G125" s="3">
        <f t="shared" si="114"/>
        <v>624.47153565908604</v>
      </c>
      <c r="H125" s="3">
        <f t="shared" ref="H125" si="115">SUMIF($F$69:$AM$69, H$73, $F56:$AM56)</f>
        <v>189.291</v>
      </c>
      <c r="I125" s="3">
        <f t="shared" si="114"/>
        <v>484.5</v>
      </c>
      <c r="J125" s="3">
        <f t="shared" si="114"/>
        <v>0</v>
      </c>
      <c r="K125" s="3">
        <f t="shared" si="114"/>
        <v>1228.896999999997</v>
      </c>
      <c r="L125" s="3">
        <f t="shared" si="114"/>
        <v>32.200000000000003</v>
      </c>
      <c r="M125" s="3">
        <f t="shared" si="114"/>
        <v>0</v>
      </c>
      <c r="N125" s="3">
        <f t="shared" si="114"/>
        <v>73</v>
      </c>
      <c r="O125" s="3">
        <f t="shared" si="114"/>
        <v>56.84</v>
      </c>
      <c r="P125" s="3">
        <f t="shared" si="114"/>
        <v>208</v>
      </c>
      <c r="Q125" s="3">
        <f t="shared" si="114"/>
        <v>323</v>
      </c>
      <c r="R125" s="3">
        <f t="shared" si="114"/>
        <v>0</v>
      </c>
      <c r="S125" s="3">
        <f t="shared" si="114"/>
        <v>150</v>
      </c>
      <c r="T125" s="3">
        <f t="shared" si="114"/>
        <v>2164.1825627685298</v>
      </c>
      <c r="U125" s="3">
        <f t="shared" si="114"/>
        <v>5517.65901360313</v>
      </c>
    </row>
    <row r="126" spans="4:21" x14ac:dyDescent="0.2">
      <c r="D126" s="3">
        <f t="shared" si="76"/>
        <v>0</v>
      </c>
      <c r="E126">
        <f t="shared" si="77"/>
        <v>2040</v>
      </c>
      <c r="F126" s="3">
        <f t="shared" ref="F126:U126" si="116">SUMIF($F$69:$AM$69, F$73, $F57:$AM57)</f>
        <v>0</v>
      </c>
      <c r="G126" s="3">
        <f t="shared" si="116"/>
        <v>630.96441957385798</v>
      </c>
      <c r="H126" s="3">
        <f t="shared" ref="H126" si="117">SUMIF($F$69:$AM$69, H$73, $F57:$AM57)</f>
        <v>199.16499999999999</v>
      </c>
      <c r="I126" s="3">
        <f t="shared" si="116"/>
        <v>484.5</v>
      </c>
      <c r="J126" s="3">
        <f t="shared" si="116"/>
        <v>0</v>
      </c>
      <c r="K126" s="3">
        <f t="shared" si="116"/>
        <v>1262.1589999999969</v>
      </c>
      <c r="L126" s="3">
        <f t="shared" si="116"/>
        <v>32.200000000000003</v>
      </c>
      <c r="M126" s="3">
        <f t="shared" si="116"/>
        <v>0</v>
      </c>
      <c r="N126" s="3">
        <f t="shared" si="116"/>
        <v>73</v>
      </c>
      <c r="O126" s="3">
        <f t="shared" si="116"/>
        <v>56.84</v>
      </c>
      <c r="P126" s="3">
        <f t="shared" si="116"/>
        <v>208</v>
      </c>
      <c r="Q126" s="3">
        <f t="shared" si="116"/>
        <v>323</v>
      </c>
      <c r="R126" s="3">
        <f t="shared" si="116"/>
        <v>0</v>
      </c>
      <c r="S126" s="3">
        <f t="shared" si="116"/>
        <v>150</v>
      </c>
      <c r="T126" s="3">
        <f t="shared" si="116"/>
        <v>2195.63719269186</v>
      </c>
      <c r="U126" s="3">
        <f t="shared" si="116"/>
        <v>5601.0041199299794</v>
      </c>
    </row>
    <row r="127" spans="4:21" x14ac:dyDescent="0.2">
      <c r="D127" s="3">
        <f t="shared" si="76"/>
        <v>0</v>
      </c>
      <c r="E127">
        <f t="shared" si="77"/>
        <v>2041</v>
      </c>
      <c r="F127" s="3">
        <f t="shared" ref="F127:U127" si="118">SUMIF($F$69:$AM$69, F$73, $F58:$AM58)</f>
        <v>0</v>
      </c>
      <c r="G127" s="3">
        <f t="shared" si="118"/>
        <v>682.00372548473695</v>
      </c>
      <c r="H127" s="3">
        <f t="shared" ref="H127" si="119">SUMIF($F$69:$AM$69, H$73, $F58:$AM58)</f>
        <v>209.10399999999899</v>
      </c>
      <c r="I127" s="3">
        <f t="shared" si="118"/>
        <v>484.5</v>
      </c>
      <c r="J127" s="3">
        <f t="shared" si="118"/>
        <v>0</v>
      </c>
      <c r="K127" s="3">
        <f t="shared" si="118"/>
        <v>1295.615999999997</v>
      </c>
      <c r="L127" s="3">
        <f t="shared" si="118"/>
        <v>32.200000000000003</v>
      </c>
      <c r="M127" s="3">
        <f t="shared" si="118"/>
        <v>0</v>
      </c>
      <c r="N127" s="3">
        <f t="shared" si="118"/>
        <v>73</v>
      </c>
      <c r="O127" s="3">
        <f t="shared" si="118"/>
        <v>56.84</v>
      </c>
      <c r="P127" s="3">
        <f t="shared" si="118"/>
        <v>208</v>
      </c>
      <c r="Q127" s="3">
        <f t="shared" si="118"/>
        <v>323</v>
      </c>
      <c r="R127" s="3">
        <f t="shared" si="118"/>
        <v>0</v>
      </c>
      <c r="S127" s="3">
        <f t="shared" si="118"/>
        <v>150</v>
      </c>
      <c r="T127" s="3">
        <f t="shared" si="118"/>
        <v>2444.86102408122</v>
      </c>
      <c r="U127" s="3">
        <f t="shared" si="118"/>
        <v>6126.9470598934995</v>
      </c>
    </row>
    <row r="128" spans="4:21" x14ac:dyDescent="0.2">
      <c r="D128" s="3">
        <f t="shared" si="76"/>
        <v>0</v>
      </c>
      <c r="E128">
        <f t="shared" si="77"/>
        <v>2042</v>
      </c>
      <c r="F128" s="3">
        <f t="shared" ref="F128:U128" si="120">SUMIF($F$69:$AM$69, F$73, $F59:$AM59)</f>
        <v>0</v>
      </c>
      <c r="G128" s="3">
        <f t="shared" si="120"/>
        <v>733.04303139561603</v>
      </c>
      <c r="H128" s="3">
        <f t="shared" ref="H128" si="121">SUMIF($F$69:$AM$69, H$73, $F59:$AM59)</f>
        <v>219.202</v>
      </c>
      <c r="I128" s="3">
        <f t="shared" si="120"/>
        <v>484.5</v>
      </c>
      <c r="J128" s="3">
        <f t="shared" si="120"/>
        <v>0</v>
      </c>
      <c r="K128" s="3">
        <f t="shared" si="120"/>
        <v>1328.958999999998</v>
      </c>
      <c r="L128" s="3">
        <f t="shared" si="120"/>
        <v>32.200000000000003</v>
      </c>
      <c r="M128" s="3">
        <f t="shared" si="120"/>
        <v>0</v>
      </c>
      <c r="N128" s="3">
        <f t="shared" si="120"/>
        <v>73</v>
      </c>
      <c r="O128" s="3">
        <f t="shared" si="120"/>
        <v>56.84</v>
      </c>
      <c r="P128" s="3">
        <f t="shared" si="120"/>
        <v>208</v>
      </c>
      <c r="Q128" s="3">
        <f t="shared" si="120"/>
        <v>323</v>
      </c>
      <c r="R128" s="3">
        <f t="shared" si="120"/>
        <v>0</v>
      </c>
      <c r="S128" s="3">
        <f t="shared" si="120"/>
        <v>150</v>
      </c>
      <c r="T128" s="3">
        <f t="shared" si="120"/>
        <v>2694.0848554705799</v>
      </c>
      <c r="U128" s="3">
        <f t="shared" si="120"/>
        <v>6653.52599985701</v>
      </c>
    </row>
    <row r="129" spans="3:26" x14ac:dyDescent="0.2">
      <c r="D129" s="3">
        <f t="shared" si="76"/>
        <v>0</v>
      </c>
      <c r="E129">
        <f t="shared" si="77"/>
        <v>2043</v>
      </c>
      <c r="F129" s="3">
        <f t="shared" ref="F129:U129" si="122">SUMIF($F$69:$AM$69, F$73, $F60:$AM60)</f>
        <v>0</v>
      </c>
      <c r="G129" s="3">
        <f t="shared" si="122"/>
        <v>784.08233730649499</v>
      </c>
      <c r="H129" s="3">
        <f t="shared" ref="H129" si="123">SUMIF($F$69:$AM$69, H$73, $F60:$AM60)</f>
        <v>229.44</v>
      </c>
      <c r="I129" s="3">
        <f t="shared" si="122"/>
        <v>484.5</v>
      </c>
      <c r="J129" s="3">
        <f t="shared" si="122"/>
        <v>0</v>
      </c>
      <c r="K129" s="3">
        <f t="shared" si="122"/>
        <v>1363.0309999999979</v>
      </c>
      <c r="L129" s="3">
        <f t="shared" si="122"/>
        <v>32.200000000000003</v>
      </c>
      <c r="M129" s="3">
        <f t="shared" si="122"/>
        <v>0</v>
      </c>
      <c r="N129" s="3">
        <f t="shared" si="122"/>
        <v>73</v>
      </c>
      <c r="O129" s="3">
        <f t="shared" si="122"/>
        <v>56.84</v>
      </c>
      <c r="P129" s="3">
        <f t="shared" si="122"/>
        <v>208</v>
      </c>
      <c r="Q129" s="3">
        <f t="shared" si="122"/>
        <v>323</v>
      </c>
      <c r="R129" s="3">
        <f t="shared" si="122"/>
        <v>0</v>
      </c>
      <c r="S129" s="3">
        <f t="shared" si="122"/>
        <v>150</v>
      </c>
      <c r="T129" s="3">
        <f t="shared" si="122"/>
        <v>2943.3086868599398</v>
      </c>
      <c r="U129" s="3">
        <f t="shared" si="122"/>
        <v>7180.66493982053</v>
      </c>
    </row>
    <row r="130" spans="3:26" x14ac:dyDescent="0.2">
      <c r="D130" s="3">
        <f t="shared" si="76"/>
        <v>0</v>
      </c>
      <c r="E130">
        <f t="shared" si="77"/>
        <v>2044</v>
      </c>
      <c r="F130" s="3">
        <f t="shared" ref="F130:U130" si="124">SUMIF($F$69:$AM$69, F$73, $F61:$AM61)</f>
        <v>0</v>
      </c>
      <c r="G130" s="3">
        <f t="shared" si="124"/>
        <v>835.12164321737396</v>
      </c>
      <c r="H130" s="3">
        <f t="shared" ref="H130" si="125">SUMIF($F$69:$AM$69, H$73, $F61:$AM61)</f>
        <v>239.81</v>
      </c>
      <c r="I130" s="3">
        <f t="shared" si="124"/>
        <v>484.5</v>
      </c>
      <c r="J130" s="3">
        <f t="shared" si="124"/>
        <v>0</v>
      </c>
      <c r="K130" s="3">
        <f t="shared" si="124"/>
        <v>1397.416999999997</v>
      </c>
      <c r="L130" s="3">
        <f t="shared" si="124"/>
        <v>32.200000000000003</v>
      </c>
      <c r="M130" s="3">
        <f t="shared" si="124"/>
        <v>0</v>
      </c>
      <c r="N130" s="3">
        <f t="shared" si="124"/>
        <v>73</v>
      </c>
      <c r="O130" s="3">
        <f t="shared" si="124"/>
        <v>56.84</v>
      </c>
      <c r="P130" s="3">
        <f t="shared" si="124"/>
        <v>208</v>
      </c>
      <c r="Q130" s="3">
        <f t="shared" si="124"/>
        <v>323</v>
      </c>
      <c r="R130" s="3">
        <f t="shared" si="124"/>
        <v>139.45195041677499</v>
      </c>
      <c r="S130" s="3">
        <f t="shared" si="124"/>
        <v>150</v>
      </c>
      <c r="T130" s="3">
        <f t="shared" si="124"/>
        <v>3192.5325182493002</v>
      </c>
      <c r="U130" s="3">
        <f t="shared" si="124"/>
        <v>7708.3318797840502</v>
      </c>
    </row>
    <row r="131" spans="3:26" x14ac:dyDescent="0.2">
      <c r="D131" s="3">
        <f t="shared" si="76"/>
        <v>0</v>
      </c>
      <c r="E131">
        <f t="shared" si="77"/>
        <v>2045</v>
      </c>
      <c r="F131" s="3">
        <f t="shared" ref="F131:U131" si="126">SUMIF($F$69:$AM$69, F$73, $F62:$AM62)</f>
        <v>0</v>
      </c>
      <c r="G131" s="3">
        <f t="shared" si="126"/>
        <v>886.16094912825304</v>
      </c>
      <c r="H131" s="3">
        <f t="shared" ref="H131" si="127">SUMIF($F$69:$AM$69, H$73, $F62:$AM62)</f>
        <v>250.28799999999899</v>
      </c>
      <c r="I131" s="3">
        <f t="shared" si="126"/>
        <v>215.8</v>
      </c>
      <c r="J131" s="3">
        <f t="shared" si="126"/>
        <v>0</v>
      </c>
      <c r="K131" s="3">
        <f t="shared" si="126"/>
        <v>1432.454999999997</v>
      </c>
      <c r="L131" s="3">
        <f t="shared" si="126"/>
        <v>0</v>
      </c>
      <c r="M131" s="3">
        <f t="shared" si="126"/>
        <v>0</v>
      </c>
      <c r="N131" s="3">
        <f t="shared" si="126"/>
        <v>73</v>
      </c>
      <c r="O131" s="3">
        <f t="shared" si="126"/>
        <v>56.84</v>
      </c>
      <c r="P131" s="3">
        <f t="shared" si="126"/>
        <v>208</v>
      </c>
      <c r="Q131" s="3">
        <f t="shared" si="126"/>
        <v>323</v>
      </c>
      <c r="R131" s="3">
        <f t="shared" si="126"/>
        <v>278.90390083355101</v>
      </c>
      <c r="S131" s="3">
        <f t="shared" si="126"/>
        <v>150</v>
      </c>
      <c r="T131" s="3">
        <f t="shared" si="126"/>
        <v>3441.7563496386601</v>
      </c>
      <c r="U131" s="3">
        <f t="shared" si="126"/>
        <v>8236.4308197475602</v>
      </c>
    </row>
    <row r="132" spans="3:26" x14ac:dyDescent="0.2">
      <c r="D132" s="3">
        <f t="shared" si="76"/>
        <v>0</v>
      </c>
      <c r="E132">
        <f t="shared" si="77"/>
        <v>2046</v>
      </c>
      <c r="F132" s="3">
        <f t="shared" ref="F132:U132" si="128">SUMIF($F$69:$AM$69, F$73, $F63:$AM63)</f>
        <v>0</v>
      </c>
      <c r="G132" s="3">
        <f t="shared" si="128"/>
        <v>892.98028767087806</v>
      </c>
      <c r="H132" s="3">
        <f t="shared" ref="H132" si="129">SUMIF($F$69:$AM$69, H$73, $F63:$AM63)</f>
        <v>250.28799999999899</v>
      </c>
      <c r="I132" s="3">
        <f t="shared" si="128"/>
        <v>215.8</v>
      </c>
      <c r="J132" s="3">
        <f t="shared" si="128"/>
        <v>0</v>
      </c>
      <c r="K132" s="3">
        <f t="shared" si="128"/>
        <v>1432.454999999997</v>
      </c>
      <c r="L132" s="3">
        <f t="shared" si="128"/>
        <v>0</v>
      </c>
      <c r="M132" s="3">
        <f t="shared" si="128"/>
        <v>0</v>
      </c>
      <c r="N132" s="3">
        <f t="shared" si="128"/>
        <v>73</v>
      </c>
      <c r="O132" s="3">
        <f t="shared" si="128"/>
        <v>56.84</v>
      </c>
      <c r="P132" s="3">
        <f t="shared" si="128"/>
        <v>208</v>
      </c>
      <c r="Q132" s="3">
        <f t="shared" si="128"/>
        <v>323</v>
      </c>
      <c r="R132" s="3">
        <f t="shared" si="128"/>
        <v>417.22937039685701</v>
      </c>
      <c r="S132" s="3">
        <f t="shared" si="128"/>
        <v>150</v>
      </c>
      <c r="T132" s="3">
        <f t="shared" si="128"/>
        <v>3441.7563496386601</v>
      </c>
      <c r="U132" s="3">
        <f t="shared" si="128"/>
        <v>8151.6887614377601</v>
      </c>
    </row>
    <row r="133" spans="3:26" x14ac:dyDescent="0.2">
      <c r="D133" s="3">
        <f t="shared" si="76"/>
        <v>0</v>
      </c>
      <c r="E133">
        <f t="shared" si="77"/>
        <v>2047</v>
      </c>
      <c r="F133" s="3">
        <f t="shared" ref="F133:U133" si="130">SUMIF($F$69:$AM$69, F$73, $F64:$AM64)</f>
        <v>0</v>
      </c>
      <c r="G133" s="3">
        <f t="shared" si="130"/>
        <v>892.98028767087806</v>
      </c>
      <c r="H133" s="3">
        <f t="shared" ref="H133" si="131">SUMIF($F$69:$AM$69, H$73, $F64:$AM64)</f>
        <v>250.28799999999899</v>
      </c>
      <c r="I133" s="3">
        <f t="shared" si="130"/>
        <v>215.8</v>
      </c>
      <c r="J133" s="3">
        <f t="shared" si="130"/>
        <v>0</v>
      </c>
      <c r="K133" s="3">
        <f t="shared" si="130"/>
        <v>1432.454999999997</v>
      </c>
      <c r="L133" s="3">
        <f t="shared" si="130"/>
        <v>0</v>
      </c>
      <c r="M133" s="3">
        <f t="shared" si="130"/>
        <v>0</v>
      </c>
      <c r="N133" s="3">
        <f t="shared" si="130"/>
        <v>73</v>
      </c>
      <c r="O133" s="3">
        <f t="shared" si="130"/>
        <v>56.84</v>
      </c>
      <c r="P133" s="3">
        <f t="shared" si="130"/>
        <v>208</v>
      </c>
      <c r="Q133" s="3">
        <f t="shared" si="130"/>
        <v>323</v>
      </c>
      <c r="R133" s="3">
        <f t="shared" si="130"/>
        <v>555.55483996016301</v>
      </c>
      <c r="S133" s="3">
        <f t="shared" si="130"/>
        <v>150</v>
      </c>
      <c r="T133" s="3">
        <f t="shared" si="130"/>
        <v>3441.7563496386601</v>
      </c>
      <c r="U133" s="3">
        <f t="shared" si="130"/>
        <v>7995.3125432976904</v>
      </c>
    </row>
    <row r="134" spans="3:26" x14ac:dyDescent="0.2">
      <c r="D134" s="3">
        <f t="shared" si="76"/>
        <v>0</v>
      </c>
      <c r="E134">
        <f t="shared" si="77"/>
        <v>2048</v>
      </c>
      <c r="F134" s="3">
        <f t="shared" ref="F134:U134" si="132">SUMIF($F$69:$AM$69, F$73, $F65:$AM65)</f>
        <v>0</v>
      </c>
      <c r="G134" s="3">
        <f t="shared" si="132"/>
        <v>892.98028767087806</v>
      </c>
      <c r="H134" s="3">
        <f t="shared" ref="H134" si="133">SUMIF($F$69:$AM$69, H$73, $F65:$AM65)</f>
        <v>250.28799999999899</v>
      </c>
      <c r="I134" s="3">
        <f t="shared" si="132"/>
        <v>215.8</v>
      </c>
      <c r="J134" s="3">
        <f t="shared" si="132"/>
        <v>0</v>
      </c>
      <c r="K134" s="3">
        <f t="shared" si="132"/>
        <v>1432.454999999997</v>
      </c>
      <c r="L134" s="3">
        <f t="shared" si="132"/>
        <v>0</v>
      </c>
      <c r="M134" s="3">
        <f t="shared" si="132"/>
        <v>0</v>
      </c>
      <c r="N134" s="3">
        <f t="shared" si="132"/>
        <v>73</v>
      </c>
      <c r="O134" s="3">
        <f t="shared" si="132"/>
        <v>56.84</v>
      </c>
      <c r="P134" s="3">
        <f t="shared" si="132"/>
        <v>208</v>
      </c>
      <c r="Q134" s="3">
        <f t="shared" si="132"/>
        <v>323</v>
      </c>
      <c r="R134" s="3">
        <f t="shared" si="132"/>
        <v>693.88030952346901</v>
      </c>
      <c r="S134" s="3">
        <f t="shared" si="132"/>
        <v>150</v>
      </c>
      <c r="T134" s="3">
        <f t="shared" si="132"/>
        <v>3441.7563496386601</v>
      </c>
      <c r="U134" s="3">
        <f t="shared" si="132"/>
        <v>7838.9363251576196</v>
      </c>
    </row>
    <row r="135" spans="3:26" x14ac:dyDescent="0.2">
      <c r="D135" s="3">
        <f t="shared" si="76"/>
        <v>0</v>
      </c>
      <c r="E135">
        <f t="shared" si="77"/>
        <v>2049</v>
      </c>
      <c r="F135" s="3">
        <f t="shared" ref="F135:U135" si="134">SUMIF($F$69:$AM$69, F$73, $F66:$AM66)</f>
        <v>0</v>
      </c>
      <c r="G135" s="3">
        <f t="shared" si="134"/>
        <v>892.98028767087806</v>
      </c>
      <c r="H135" s="3">
        <f t="shared" ref="H135" si="135">SUMIF($F$69:$AM$69, H$73, $F66:$AM66)</f>
        <v>250.28799999999899</v>
      </c>
      <c r="I135" s="3">
        <f t="shared" si="134"/>
        <v>215.8</v>
      </c>
      <c r="J135" s="3">
        <f t="shared" si="134"/>
        <v>0</v>
      </c>
      <c r="K135" s="3">
        <f t="shared" si="134"/>
        <v>1432.4549999999981</v>
      </c>
      <c r="L135" s="3">
        <f t="shared" si="134"/>
        <v>0</v>
      </c>
      <c r="M135" s="3">
        <f t="shared" si="134"/>
        <v>0</v>
      </c>
      <c r="N135" s="3">
        <f t="shared" si="134"/>
        <v>73</v>
      </c>
      <c r="O135" s="3">
        <f t="shared" si="134"/>
        <v>56.84</v>
      </c>
      <c r="P135" s="3">
        <f t="shared" si="134"/>
        <v>208</v>
      </c>
      <c r="Q135" s="3">
        <f t="shared" si="134"/>
        <v>323</v>
      </c>
      <c r="R135" s="3">
        <f t="shared" si="134"/>
        <v>832.20577908677501</v>
      </c>
      <c r="S135" s="3">
        <f t="shared" si="134"/>
        <v>150</v>
      </c>
      <c r="T135" s="3">
        <f t="shared" si="134"/>
        <v>3441.7563496386601</v>
      </c>
      <c r="U135" s="3">
        <f t="shared" si="134"/>
        <v>7682.5601070175599</v>
      </c>
    </row>
    <row r="136" spans="3:26" x14ac:dyDescent="0.2">
      <c r="D136" s="3">
        <f t="shared" si="76"/>
        <v>0</v>
      </c>
      <c r="E136">
        <f t="shared" si="77"/>
        <v>2050</v>
      </c>
      <c r="F136" s="3">
        <f t="shared" ref="F136:U136" si="136">SUMIF($F$69:$AM$69, F$73, $F67:$AM67)</f>
        <v>0</v>
      </c>
      <c r="G136" s="3">
        <f t="shared" si="136"/>
        <v>892.98028767087806</v>
      </c>
      <c r="H136" s="3">
        <f t="shared" ref="H136" si="137">SUMIF($F$69:$AM$69, H$73, $F67:$AM67)</f>
        <v>250.28799999999899</v>
      </c>
      <c r="I136" s="3">
        <f t="shared" si="136"/>
        <v>215.8</v>
      </c>
      <c r="J136" s="3">
        <f t="shared" si="136"/>
        <v>0</v>
      </c>
      <c r="K136" s="3">
        <f t="shared" si="136"/>
        <v>1432.4549999999981</v>
      </c>
      <c r="L136" s="3">
        <f t="shared" si="136"/>
        <v>0</v>
      </c>
      <c r="M136" s="3">
        <f t="shared" si="136"/>
        <v>0</v>
      </c>
      <c r="N136" s="3">
        <f t="shared" si="136"/>
        <v>73</v>
      </c>
      <c r="O136" s="3">
        <f t="shared" si="136"/>
        <v>8</v>
      </c>
      <c r="P136" s="3">
        <f t="shared" si="136"/>
        <v>208</v>
      </c>
      <c r="Q136" s="3">
        <f t="shared" si="136"/>
        <v>323</v>
      </c>
      <c r="R136" s="3">
        <f t="shared" si="136"/>
        <v>970.53124865007999</v>
      </c>
      <c r="S136" s="3">
        <f t="shared" si="136"/>
        <v>150</v>
      </c>
      <c r="T136" s="3">
        <f t="shared" si="136"/>
        <v>3441.7563496386601</v>
      </c>
      <c r="U136" s="3">
        <f t="shared" si="136"/>
        <v>7526.1838888774901</v>
      </c>
    </row>
    <row r="137" spans="3:26" x14ac:dyDescent="0.2"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6" x14ac:dyDescent="0.2">
      <c r="C138" t="str">
        <f>C73</f>
        <v>HECO Plan</v>
      </c>
      <c r="D138" s="22" t="s">
        <v>63</v>
      </c>
      <c r="F138" s="3" t="str">
        <f t="shared" ref="F138:S138" si="138">F73</f>
        <v>AES</v>
      </c>
      <c r="G138" s="3" t="str">
        <f t="shared" si="138"/>
        <v>Util.-Scale Batts.</v>
      </c>
      <c r="H138" s="3" t="str">
        <f t="shared" ref="H138" si="139">H73</f>
        <v>Distributed Batts.</v>
      </c>
      <c r="I138" s="3" t="str">
        <f t="shared" si="138"/>
        <v>Kahe/Waiau/CIP</v>
      </c>
      <c r="J138" s="3" t="str">
        <f t="shared" si="138"/>
        <v>Combined Cycle</v>
      </c>
      <c r="K138" s="3" t="str">
        <f t="shared" si="138"/>
        <v>Distributed PV</v>
      </c>
      <c r="L138" s="3" t="str">
        <f t="shared" si="138"/>
        <v>Refinery Cogen</v>
      </c>
      <c r="M138" s="3" t="str">
        <f t="shared" si="138"/>
        <v>Fuel Cells</v>
      </c>
      <c r="N138" s="3" t="str">
        <f t="shared" si="138"/>
        <v>HPOWER</v>
      </c>
      <c r="O138" s="3" t="str">
        <f t="shared" si="138"/>
        <v>IC Projects</v>
      </c>
      <c r="P138" s="3" t="str">
        <f t="shared" si="138"/>
        <v>Kalaeloa</v>
      </c>
      <c r="Q138" s="3" t="str">
        <f t="shared" si="138"/>
        <v>Onshore Wind</v>
      </c>
      <c r="R138" s="3" t="str">
        <f t="shared" si="138"/>
        <v>Offshore Wind</v>
      </c>
      <c r="S138" s="3" t="str">
        <f t="shared" si="138"/>
        <v>Pumped Hydro</v>
      </c>
      <c r="T138" s="3" t="str">
        <f t="shared" ref="T138:U138" si="140">T73</f>
        <v>Utility-Scale PV</v>
      </c>
      <c r="U138" s="3" t="str">
        <f t="shared" si="140"/>
        <v>Batteries (MWh)</v>
      </c>
      <c r="W138" t="s">
        <v>104</v>
      </c>
      <c r="Y138" t="s">
        <v>105</v>
      </c>
      <c r="Z138" t="s">
        <v>106</v>
      </c>
    </row>
    <row r="139" spans="3:26" ht="17" x14ac:dyDescent="0.2">
      <c r="D139" s="1" t="str">
        <f>C138</f>
        <v>HECO Plan</v>
      </c>
      <c r="E139">
        <f>E74</f>
        <v>2020</v>
      </c>
      <c r="F139">
        <f t="shared" ref="F139:S139" si="141">F74</f>
        <v>180</v>
      </c>
      <c r="G139">
        <f t="shared" si="141"/>
        <v>0</v>
      </c>
      <c r="H139">
        <f t="shared" ref="H139" si="142">H74</f>
        <v>38.097000000000001</v>
      </c>
      <c r="I139">
        <f t="shared" si="141"/>
        <v>1190.3</v>
      </c>
      <c r="J139">
        <f t="shared" si="141"/>
        <v>0</v>
      </c>
      <c r="K139">
        <f t="shared" si="141"/>
        <v>673.99999999999898</v>
      </c>
      <c r="L139">
        <f t="shared" si="141"/>
        <v>32.200000000000003</v>
      </c>
      <c r="M139">
        <f t="shared" ref="E139:U140" si="143">M74</f>
        <v>0</v>
      </c>
      <c r="N139">
        <f t="shared" si="141"/>
        <v>73</v>
      </c>
      <c r="O139">
        <f t="shared" si="141"/>
        <v>56.84</v>
      </c>
      <c r="P139">
        <f t="shared" si="141"/>
        <v>208</v>
      </c>
      <c r="Q139">
        <f t="shared" si="141"/>
        <v>99</v>
      </c>
      <c r="R139">
        <f t="shared" si="141"/>
        <v>0</v>
      </c>
      <c r="S139">
        <f t="shared" si="141"/>
        <v>0</v>
      </c>
      <c r="T139">
        <f t="shared" ref="T139:U139" si="144">T74</f>
        <v>185.7</v>
      </c>
      <c r="U139">
        <f t="shared" si="144"/>
        <v>152.38800000000001</v>
      </c>
      <c r="W139">
        <f t="shared" ref="W139:W164" si="145">F139+I139+J139+L139+N139+O139+P139</f>
        <v>1740.34</v>
      </c>
      <c r="Y139">
        <f>T139/T169-1</f>
        <v>0</v>
      </c>
    </row>
    <row r="140" spans="3:26" x14ac:dyDescent="0.2">
      <c r="E140">
        <f t="shared" si="143"/>
        <v>2021</v>
      </c>
      <c r="F140">
        <f t="shared" si="143"/>
        <v>180</v>
      </c>
      <c r="G140">
        <f t="shared" si="143"/>
        <v>12.5</v>
      </c>
      <c r="H140">
        <f t="shared" ref="H140" si="146">H75</f>
        <v>38.097000000000001</v>
      </c>
      <c r="I140">
        <f t="shared" si="143"/>
        <v>1190.3</v>
      </c>
      <c r="J140">
        <f t="shared" si="143"/>
        <v>0</v>
      </c>
      <c r="K140">
        <f t="shared" si="143"/>
        <v>673.99999999999898</v>
      </c>
      <c r="L140">
        <f t="shared" si="143"/>
        <v>32.200000000000003</v>
      </c>
      <c r="M140">
        <f t="shared" si="143"/>
        <v>0</v>
      </c>
      <c r="N140">
        <f t="shared" si="143"/>
        <v>73</v>
      </c>
      <c r="O140">
        <f t="shared" si="143"/>
        <v>56.84</v>
      </c>
      <c r="P140">
        <f t="shared" si="143"/>
        <v>208</v>
      </c>
      <c r="Q140">
        <f t="shared" si="143"/>
        <v>123</v>
      </c>
      <c r="R140">
        <f t="shared" si="143"/>
        <v>0</v>
      </c>
      <c r="S140">
        <f t="shared" si="143"/>
        <v>0</v>
      </c>
      <c r="T140">
        <f t="shared" si="143"/>
        <v>206.7</v>
      </c>
      <c r="U140">
        <f t="shared" si="143"/>
        <v>202.38800000000001</v>
      </c>
      <c r="W140">
        <f t="shared" si="145"/>
        <v>1740.34</v>
      </c>
      <c r="Y140">
        <f t="shared" ref="Y140:Y164" si="147">T140/T170-1</f>
        <v>0</v>
      </c>
    </row>
    <row r="141" spans="3:26" x14ac:dyDescent="0.2">
      <c r="E141">
        <f t="shared" ref="E141:U141" si="148">E76</f>
        <v>2022</v>
      </c>
      <c r="F141">
        <f t="shared" si="148"/>
        <v>180</v>
      </c>
      <c r="G141">
        <f t="shared" si="148"/>
        <v>339.5</v>
      </c>
      <c r="H141">
        <f t="shared" ref="H141" si="149">H76</f>
        <v>38.097000000000001</v>
      </c>
      <c r="I141">
        <f t="shared" si="148"/>
        <v>1190.3</v>
      </c>
      <c r="J141">
        <f t="shared" si="148"/>
        <v>0</v>
      </c>
      <c r="K141">
        <f t="shared" si="148"/>
        <v>673.99999999999898</v>
      </c>
      <c r="L141">
        <f t="shared" si="148"/>
        <v>32.200000000000003</v>
      </c>
      <c r="M141">
        <f t="shared" si="148"/>
        <v>0</v>
      </c>
      <c r="N141">
        <f t="shared" si="148"/>
        <v>73</v>
      </c>
      <c r="O141">
        <f t="shared" si="148"/>
        <v>56.84</v>
      </c>
      <c r="P141">
        <f t="shared" si="148"/>
        <v>208</v>
      </c>
      <c r="Q141">
        <f t="shared" si="148"/>
        <v>123</v>
      </c>
      <c r="R141">
        <f t="shared" si="148"/>
        <v>0</v>
      </c>
      <c r="S141">
        <f t="shared" si="148"/>
        <v>0</v>
      </c>
      <c r="T141">
        <f t="shared" si="148"/>
        <v>333.69999999999902</v>
      </c>
      <c r="U141">
        <f t="shared" si="148"/>
        <v>1910.3879999999999</v>
      </c>
      <c r="W141">
        <f t="shared" si="145"/>
        <v>1740.34</v>
      </c>
      <c r="Y141">
        <f t="shared" si="147"/>
        <v>-2.886579864025407E-15</v>
      </c>
    </row>
    <row r="142" spans="3:26" x14ac:dyDescent="0.2">
      <c r="E142">
        <f t="shared" ref="E142:U142" si="150">E77</f>
        <v>2023</v>
      </c>
      <c r="F142">
        <f t="shared" si="150"/>
        <v>0</v>
      </c>
      <c r="G142">
        <f t="shared" si="150"/>
        <v>339.5</v>
      </c>
      <c r="H142">
        <f t="shared" ref="H142" si="151">H77</f>
        <v>38.097000000000001</v>
      </c>
      <c r="I142">
        <f t="shared" si="150"/>
        <v>1097.0999999999999</v>
      </c>
      <c r="J142">
        <f t="shared" si="150"/>
        <v>0</v>
      </c>
      <c r="K142">
        <f t="shared" si="150"/>
        <v>673.99999999999898</v>
      </c>
      <c r="L142">
        <f t="shared" si="150"/>
        <v>32.200000000000003</v>
      </c>
      <c r="M142">
        <f t="shared" si="150"/>
        <v>0</v>
      </c>
      <c r="N142">
        <f t="shared" si="150"/>
        <v>73</v>
      </c>
      <c r="O142">
        <f t="shared" si="150"/>
        <v>56.84</v>
      </c>
      <c r="P142">
        <f t="shared" si="150"/>
        <v>208</v>
      </c>
      <c r="Q142">
        <f t="shared" si="150"/>
        <v>123</v>
      </c>
      <c r="R142">
        <f t="shared" si="150"/>
        <v>0</v>
      </c>
      <c r="S142">
        <f t="shared" si="150"/>
        <v>0</v>
      </c>
      <c r="T142">
        <f t="shared" si="150"/>
        <v>333.69999999999902</v>
      </c>
      <c r="U142">
        <f t="shared" si="150"/>
        <v>1910.3879999999999</v>
      </c>
      <c r="W142">
        <f t="shared" si="145"/>
        <v>1467.1399999999999</v>
      </c>
      <c r="Y142">
        <f t="shared" si="147"/>
        <v>-0.25959618371422444</v>
      </c>
    </row>
    <row r="143" spans="3:26" x14ac:dyDescent="0.2">
      <c r="E143">
        <f t="shared" ref="E143:U143" si="152">E78</f>
        <v>2024</v>
      </c>
      <c r="F143">
        <f t="shared" si="152"/>
        <v>0</v>
      </c>
      <c r="G143">
        <f t="shared" si="152"/>
        <v>339.5</v>
      </c>
      <c r="H143">
        <f t="shared" ref="H143" si="153">H78</f>
        <v>44.908999999999999</v>
      </c>
      <c r="I143">
        <f t="shared" si="152"/>
        <v>1097.0999999999999</v>
      </c>
      <c r="J143">
        <f t="shared" si="152"/>
        <v>0</v>
      </c>
      <c r="K143">
        <f t="shared" si="152"/>
        <v>673.99999999999898</v>
      </c>
      <c r="L143">
        <f t="shared" si="152"/>
        <v>32.200000000000003</v>
      </c>
      <c r="M143">
        <f t="shared" si="152"/>
        <v>0</v>
      </c>
      <c r="N143">
        <f t="shared" si="152"/>
        <v>73</v>
      </c>
      <c r="O143">
        <f t="shared" si="152"/>
        <v>56.84</v>
      </c>
      <c r="P143">
        <f t="shared" si="152"/>
        <v>208</v>
      </c>
      <c r="Q143">
        <f t="shared" si="152"/>
        <v>123</v>
      </c>
      <c r="R143">
        <f t="shared" si="152"/>
        <v>0</v>
      </c>
      <c r="S143">
        <f t="shared" si="152"/>
        <v>0</v>
      </c>
      <c r="T143">
        <f t="shared" si="152"/>
        <v>333.69999999999902</v>
      </c>
      <c r="U143">
        <f t="shared" si="152"/>
        <v>1937.636</v>
      </c>
      <c r="W143">
        <f t="shared" si="145"/>
        <v>1467.1399999999999</v>
      </c>
      <c r="Y143">
        <f t="shared" si="147"/>
        <v>-0.46837661303170464</v>
      </c>
    </row>
    <row r="144" spans="3:26" x14ac:dyDescent="0.2">
      <c r="E144">
        <f t="shared" ref="E144:U144" si="154">E79</f>
        <v>2025</v>
      </c>
      <c r="F144">
        <f t="shared" si="154"/>
        <v>0</v>
      </c>
      <c r="G144">
        <f t="shared" si="154"/>
        <v>339.5</v>
      </c>
      <c r="H144">
        <f t="shared" ref="H144" si="155">H79</f>
        <v>54.601999999999997</v>
      </c>
      <c r="I144">
        <f t="shared" si="154"/>
        <v>1097.0999999999999</v>
      </c>
      <c r="J144">
        <f t="shared" si="154"/>
        <v>0</v>
      </c>
      <c r="K144">
        <f t="shared" si="154"/>
        <v>673.99999999999898</v>
      </c>
      <c r="L144">
        <f t="shared" si="154"/>
        <v>32.200000000000003</v>
      </c>
      <c r="M144">
        <f t="shared" si="154"/>
        <v>0</v>
      </c>
      <c r="N144">
        <f t="shared" si="154"/>
        <v>73</v>
      </c>
      <c r="O144">
        <f t="shared" si="154"/>
        <v>56.84</v>
      </c>
      <c r="P144">
        <f t="shared" si="154"/>
        <v>208</v>
      </c>
      <c r="Q144">
        <f t="shared" si="154"/>
        <v>123</v>
      </c>
      <c r="R144">
        <f t="shared" si="154"/>
        <v>0</v>
      </c>
      <c r="S144">
        <f t="shared" si="154"/>
        <v>0</v>
      </c>
      <c r="T144">
        <f t="shared" si="154"/>
        <v>971.2</v>
      </c>
      <c r="U144">
        <f t="shared" si="154"/>
        <v>1976.4079999999999</v>
      </c>
      <c r="W144">
        <f t="shared" si="145"/>
        <v>1467.1399999999999</v>
      </c>
      <c r="Y144">
        <f t="shared" si="147"/>
        <v>0.24881059534524885</v>
      </c>
    </row>
    <row r="145" spans="5:26" x14ac:dyDescent="0.2">
      <c r="E145">
        <f t="shared" ref="E145:U145" si="156">E80</f>
        <v>2026</v>
      </c>
      <c r="F145">
        <f t="shared" si="156"/>
        <v>0</v>
      </c>
      <c r="G145">
        <f t="shared" si="156"/>
        <v>339.5</v>
      </c>
      <c r="H145">
        <f t="shared" ref="H145" si="157">H80</f>
        <v>57.736999999999902</v>
      </c>
      <c r="I145">
        <f t="shared" si="156"/>
        <v>989.09999999999991</v>
      </c>
      <c r="J145">
        <f t="shared" si="156"/>
        <v>150.58600000000001</v>
      </c>
      <c r="K145">
        <f t="shared" si="156"/>
        <v>673.99999999999898</v>
      </c>
      <c r="L145">
        <f t="shared" si="156"/>
        <v>32.200000000000003</v>
      </c>
      <c r="M145">
        <f t="shared" si="156"/>
        <v>0</v>
      </c>
      <c r="N145">
        <f t="shared" si="156"/>
        <v>73</v>
      </c>
      <c r="O145">
        <f t="shared" si="156"/>
        <v>56.84</v>
      </c>
      <c r="P145">
        <f t="shared" si="156"/>
        <v>208</v>
      </c>
      <c r="Q145">
        <f t="shared" si="156"/>
        <v>123</v>
      </c>
      <c r="R145">
        <f t="shared" si="156"/>
        <v>0</v>
      </c>
      <c r="S145">
        <f t="shared" si="156"/>
        <v>0</v>
      </c>
      <c r="T145">
        <f t="shared" si="156"/>
        <v>971.2</v>
      </c>
      <c r="U145">
        <f t="shared" si="156"/>
        <v>1988.947999999999</v>
      </c>
      <c r="W145">
        <f t="shared" si="145"/>
        <v>1509.7259999999999</v>
      </c>
      <c r="Y145">
        <f t="shared" si="147"/>
        <v>-3.5272522952476404E-2</v>
      </c>
      <c r="Z145">
        <f t="shared" ref="Z145:Z164" si="158">T145-T175</f>
        <v>-35.50917238957993</v>
      </c>
    </row>
    <row r="146" spans="5:26" x14ac:dyDescent="0.2">
      <c r="E146">
        <f t="shared" ref="E146:U146" si="159">E81</f>
        <v>2027</v>
      </c>
      <c r="F146">
        <f t="shared" si="159"/>
        <v>0</v>
      </c>
      <c r="G146">
        <f t="shared" si="159"/>
        <v>339.5</v>
      </c>
      <c r="H146">
        <f t="shared" ref="H146" si="160">H81</f>
        <v>61.468999999999902</v>
      </c>
      <c r="I146">
        <f t="shared" si="159"/>
        <v>989.09999999999991</v>
      </c>
      <c r="J146">
        <f t="shared" si="159"/>
        <v>150.58600000000001</v>
      </c>
      <c r="K146">
        <f t="shared" si="159"/>
        <v>673.99999999999898</v>
      </c>
      <c r="L146">
        <f t="shared" si="159"/>
        <v>32.200000000000003</v>
      </c>
      <c r="M146">
        <f t="shared" si="159"/>
        <v>0</v>
      </c>
      <c r="N146">
        <f t="shared" si="159"/>
        <v>73</v>
      </c>
      <c r="O146">
        <f t="shared" si="159"/>
        <v>56.84</v>
      </c>
      <c r="P146">
        <f t="shared" si="159"/>
        <v>208</v>
      </c>
      <c r="Q146">
        <f t="shared" si="159"/>
        <v>123</v>
      </c>
      <c r="R146">
        <f t="shared" si="159"/>
        <v>0</v>
      </c>
      <c r="S146">
        <f t="shared" si="159"/>
        <v>0</v>
      </c>
      <c r="T146">
        <f t="shared" si="159"/>
        <v>971.2</v>
      </c>
      <c r="U146">
        <f t="shared" si="159"/>
        <v>2003.8759999999991</v>
      </c>
      <c r="W146">
        <f t="shared" si="145"/>
        <v>1509.7259999999999</v>
      </c>
      <c r="Y146">
        <f t="shared" si="147"/>
        <v>-0.21406038511666914</v>
      </c>
      <c r="Z146">
        <f t="shared" si="158"/>
        <v>-264.51834477915986</v>
      </c>
    </row>
    <row r="147" spans="5:26" x14ac:dyDescent="0.2">
      <c r="E147">
        <f t="shared" ref="E147:U147" si="161">E82</f>
        <v>2028</v>
      </c>
      <c r="F147">
        <f t="shared" si="161"/>
        <v>0</v>
      </c>
      <c r="G147">
        <f t="shared" si="161"/>
        <v>339.5</v>
      </c>
      <c r="H147">
        <f t="shared" ref="H147" si="162">H82</f>
        <v>66.010999999999996</v>
      </c>
      <c r="I147">
        <f t="shared" si="161"/>
        <v>720.4</v>
      </c>
      <c r="J147">
        <f t="shared" si="161"/>
        <v>301.17200000000003</v>
      </c>
      <c r="K147">
        <f t="shared" si="161"/>
        <v>681.29999999999791</v>
      </c>
      <c r="L147">
        <f t="shared" si="161"/>
        <v>32.200000000000003</v>
      </c>
      <c r="M147">
        <f t="shared" si="161"/>
        <v>0</v>
      </c>
      <c r="N147">
        <f t="shared" si="161"/>
        <v>73</v>
      </c>
      <c r="O147">
        <f t="shared" si="161"/>
        <v>56.84</v>
      </c>
      <c r="P147">
        <f t="shared" si="161"/>
        <v>208</v>
      </c>
      <c r="Q147">
        <f t="shared" si="161"/>
        <v>123</v>
      </c>
      <c r="R147">
        <f t="shared" si="161"/>
        <v>0</v>
      </c>
      <c r="S147">
        <f t="shared" si="161"/>
        <v>0</v>
      </c>
      <c r="T147">
        <f t="shared" si="161"/>
        <v>971.2</v>
      </c>
      <c r="U147">
        <f t="shared" si="161"/>
        <v>2022.0439999999999</v>
      </c>
      <c r="W147">
        <f t="shared" si="145"/>
        <v>1391.6119999999999</v>
      </c>
      <c r="Y147">
        <f t="shared" si="147"/>
        <v>-0.33694152078381712</v>
      </c>
      <c r="Z147">
        <f t="shared" si="158"/>
        <v>-493.52751716873991</v>
      </c>
    </row>
    <row r="148" spans="5:26" x14ac:dyDescent="0.2">
      <c r="E148">
        <f t="shared" ref="E148:U148" si="163">E83</f>
        <v>2029</v>
      </c>
      <c r="F148">
        <f t="shared" si="163"/>
        <v>0</v>
      </c>
      <c r="G148">
        <f t="shared" si="163"/>
        <v>339.5</v>
      </c>
      <c r="H148">
        <f t="shared" ref="H148" si="164">H83</f>
        <v>71.334999999999994</v>
      </c>
      <c r="I148">
        <f t="shared" si="163"/>
        <v>720.4</v>
      </c>
      <c r="J148">
        <f t="shared" si="163"/>
        <v>301.17200000000003</v>
      </c>
      <c r="K148">
        <f t="shared" si="163"/>
        <v>707.09999999999798</v>
      </c>
      <c r="L148">
        <f t="shared" si="163"/>
        <v>32.200000000000003</v>
      </c>
      <c r="M148">
        <f t="shared" si="163"/>
        <v>0</v>
      </c>
      <c r="N148">
        <f t="shared" si="163"/>
        <v>73</v>
      </c>
      <c r="O148">
        <f t="shared" si="163"/>
        <v>56.84</v>
      </c>
      <c r="P148">
        <f t="shared" si="163"/>
        <v>208</v>
      </c>
      <c r="Q148">
        <f t="shared" si="163"/>
        <v>123</v>
      </c>
      <c r="R148">
        <f t="shared" si="163"/>
        <v>0</v>
      </c>
      <c r="S148">
        <f t="shared" si="163"/>
        <v>0</v>
      </c>
      <c r="T148">
        <f t="shared" si="163"/>
        <v>971.2</v>
      </c>
      <c r="U148">
        <f t="shared" si="163"/>
        <v>2043.34</v>
      </c>
      <c r="W148">
        <f t="shared" si="145"/>
        <v>1391.6119999999999</v>
      </c>
      <c r="Y148">
        <f t="shared" si="147"/>
        <v>-0.42659327982482531</v>
      </c>
      <c r="Z148">
        <f t="shared" si="158"/>
        <v>-722.53668955832995</v>
      </c>
    </row>
    <row r="149" spans="5:26" x14ac:dyDescent="0.2">
      <c r="E149">
        <f t="shared" ref="E149:U149" si="165">E84</f>
        <v>2030</v>
      </c>
      <c r="F149">
        <f t="shared" si="165"/>
        <v>0</v>
      </c>
      <c r="G149">
        <f t="shared" si="165"/>
        <v>504.5</v>
      </c>
      <c r="H149">
        <f t="shared" ref="H149" si="166">H84</f>
        <v>77.45</v>
      </c>
      <c r="I149">
        <f t="shared" si="165"/>
        <v>720.4</v>
      </c>
      <c r="J149">
        <f t="shared" si="165"/>
        <v>301.17200000000003</v>
      </c>
      <c r="K149">
        <f t="shared" si="165"/>
        <v>734.39999999999804</v>
      </c>
      <c r="L149">
        <f t="shared" si="165"/>
        <v>32.200000000000003</v>
      </c>
      <c r="M149">
        <f t="shared" si="165"/>
        <v>0</v>
      </c>
      <c r="N149">
        <f t="shared" si="165"/>
        <v>73</v>
      </c>
      <c r="O149">
        <f t="shared" si="165"/>
        <v>56.84</v>
      </c>
      <c r="P149">
        <f t="shared" si="165"/>
        <v>208</v>
      </c>
      <c r="Q149">
        <f t="shared" si="165"/>
        <v>123</v>
      </c>
      <c r="R149">
        <f t="shared" si="165"/>
        <v>0</v>
      </c>
      <c r="S149">
        <f t="shared" si="165"/>
        <v>0</v>
      </c>
      <c r="T149">
        <f t="shared" si="165"/>
        <v>971.2</v>
      </c>
      <c r="U149">
        <f t="shared" si="165"/>
        <v>2727.8</v>
      </c>
      <c r="W149">
        <f t="shared" si="145"/>
        <v>1391.6119999999999</v>
      </c>
      <c r="Y149">
        <f t="shared" si="147"/>
        <v>-0.49488904424628988</v>
      </c>
      <c r="Z149">
        <f t="shared" si="158"/>
        <v>-951.54586194791</v>
      </c>
    </row>
    <row r="150" spans="5:26" x14ac:dyDescent="0.2">
      <c r="E150">
        <f t="shared" ref="E150:U150" si="167">E85</f>
        <v>2031</v>
      </c>
      <c r="F150">
        <f t="shared" si="167"/>
        <v>0</v>
      </c>
      <c r="G150">
        <f t="shared" si="167"/>
        <v>504.5</v>
      </c>
      <c r="H150">
        <f t="shared" ref="H150" si="168">H85</f>
        <v>84.168999999999897</v>
      </c>
      <c r="I150">
        <f t="shared" si="167"/>
        <v>551.4</v>
      </c>
      <c r="J150">
        <f t="shared" si="167"/>
        <v>301.17200000000003</v>
      </c>
      <c r="K150">
        <f t="shared" si="167"/>
        <v>762.79999999999791</v>
      </c>
      <c r="L150">
        <f t="shared" si="167"/>
        <v>32.200000000000003</v>
      </c>
      <c r="M150">
        <f t="shared" si="167"/>
        <v>0</v>
      </c>
      <c r="N150">
        <f t="shared" si="167"/>
        <v>73</v>
      </c>
      <c r="O150">
        <f t="shared" si="167"/>
        <v>56.84</v>
      </c>
      <c r="P150">
        <f t="shared" si="167"/>
        <v>208</v>
      </c>
      <c r="Q150">
        <f t="shared" si="167"/>
        <v>123</v>
      </c>
      <c r="R150">
        <f t="shared" si="167"/>
        <v>0</v>
      </c>
      <c r="S150">
        <f t="shared" si="167"/>
        <v>0</v>
      </c>
      <c r="T150">
        <f t="shared" si="167"/>
        <v>971.2</v>
      </c>
      <c r="U150">
        <f t="shared" si="167"/>
        <v>2754.675999999999</v>
      </c>
      <c r="W150">
        <f t="shared" si="145"/>
        <v>1222.6120000000001</v>
      </c>
      <c r="Y150">
        <f t="shared" si="147"/>
        <v>-0.50089150330395404</v>
      </c>
      <c r="Z150">
        <f t="shared" si="158"/>
        <v>-974.6694981733699</v>
      </c>
    </row>
    <row r="151" spans="5:26" x14ac:dyDescent="0.2">
      <c r="E151">
        <f t="shared" ref="E151:U151" si="169">E86</f>
        <v>2032</v>
      </c>
      <c r="F151">
        <f t="shared" si="169"/>
        <v>0</v>
      </c>
      <c r="G151">
        <f t="shared" si="169"/>
        <v>504.5</v>
      </c>
      <c r="H151">
        <f t="shared" ref="H151" si="170">H86</f>
        <v>91.4849999999999</v>
      </c>
      <c r="I151">
        <f t="shared" si="169"/>
        <v>551.4</v>
      </c>
      <c r="J151">
        <f t="shared" si="169"/>
        <v>602.34400000000005</v>
      </c>
      <c r="K151">
        <f t="shared" si="169"/>
        <v>792.49999999999795</v>
      </c>
      <c r="L151">
        <f t="shared" si="169"/>
        <v>32.200000000000003</v>
      </c>
      <c r="M151">
        <f t="shared" si="169"/>
        <v>0</v>
      </c>
      <c r="N151">
        <f t="shared" si="169"/>
        <v>73</v>
      </c>
      <c r="O151">
        <f t="shared" si="169"/>
        <v>56.84</v>
      </c>
      <c r="P151">
        <f t="shared" si="169"/>
        <v>208</v>
      </c>
      <c r="Q151">
        <f t="shared" si="169"/>
        <v>123</v>
      </c>
      <c r="R151">
        <f t="shared" si="169"/>
        <v>0</v>
      </c>
      <c r="S151">
        <f t="shared" si="169"/>
        <v>0</v>
      </c>
      <c r="T151">
        <f t="shared" si="169"/>
        <v>971.2</v>
      </c>
      <c r="U151">
        <f t="shared" si="169"/>
        <v>2783.9399999999991</v>
      </c>
      <c r="W151">
        <f t="shared" si="145"/>
        <v>1523.7840000000001</v>
      </c>
      <c r="Y151">
        <f t="shared" si="147"/>
        <v>-0.50675297793939467</v>
      </c>
      <c r="Z151">
        <f t="shared" si="158"/>
        <v>-997.79313439883003</v>
      </c>
    </row>
    <row r="152" spans="5:26" x14ac:dyDescent="0.2">
      <c r="E152">
        <f t="shared" ref="E152:U152" si="171">E87</f>
        <v>2033</v>
      </c>
      <c r="F152">
        <f t="shared" si="171"/>
        <v>0</v>
      </c>
      <c r="G152">
        <f t="shared" si="171"/>
        <v>504.5</v>
      </c>
      <c r="H152">
        <f t="shared" ref="H152" si="172">H87</f>
        <v>99.397999999999897</v>
      </c>
      <c r="I152">
        <f t="shared" si="171"/>
        <v>551.4</v>
      </c>
      <c r="J152">
        <f t="shared" si="171"/>
        <v>602.34400000000005</v>
      </c>
      <c r="K152">
        <f t="shared" si="171"/>
        <v>822.99999999999795</v>
      </c>
      <c r="L152">
        <f t="shared" si="171"/>
        <v>32.200000000000003</v>
      </c>
      <c r="M152">
        <f t="shared" si="171"/>
        <v>0</v>
      </c>
      <c r="N152">
        <f t="shared" si="171"/>
        <v>73</v>
      </c>
      <c r="O152">
        <f t="shared" si="171"/>
        <v>56.84</v>
      </c>
      <c r="P152">
        <f t="shared" si="171"/>
        <v>208</v>
      </c>
      <c r="Q152">
        <f t="shared" si="171"/>
        <v>123</v>
      </c>
      <c r="R152">
        <f t="shared" si="171"/>
        <v>0</v>
      </c>
      <c r="S152">
        <f t="shared" si="171"/>
        <v>0</v>
      </c>
      <c r="T152">
        <f t="shared" si="171"/>
        <v>971.2</v>
      </c>
      <c r="U152">
        <f t="shared" si="171"/>
        <v>2815.5919999999992</v>
      </c>
      <c r="W152">
        <f t="shared" si="145"/>
        <v>1523.7840000000001</v>
      </c>
      <c r="Y152">
        <f t="shared" si="147"/>
        <v>-0.51247837761254833</v>
      </c>
      <c r="Z152">
        <f t="shared" si="158"/>
        <v>-1020.9167706242799</v>
      </c>
    </row>
    <row r="153" spans="5:26" x14ac:dyDescent="0.2">
      <c r="E153">
        <f t="shared" ref="E153:U153" si="173">E88</f>
        <v>2034</v>
      </c>
      <c r="F153">
        <f t="shared" si="173"/>
        <v>0</v>
      </c>
      <c r="G153">
        <f t="shared" si="173"/>
        <v>504.5</v>
      </c>
      <c r="H153">
        <f t="shared" ref="H153" si="174">H88</f>
        <v>107.75299999999901</v>
      </c>
      <c r="I153">
        <f t="shared" si="173"/>
        <v>551.4</v>
      </c>
      <c r="J153">
        <f t="shared" si="173"/>
        <v>602.34400000000005</v>
      </c>
      <c r="K153">
        <f t="shared" si="173"/>
        <v>854.29999999999791</v>
      </c>
      <c r="L153">
        <f t="shared" si="173"/>
        <v>32.200000000000003</v>
      </c>
      <c r="M153">
        <f t="shared" si="173"/>
        <v>0</v>
      </c>
      <c r="N153">
        <f t="shared" si="173"/>
        <v>73</v>
      </c>
      <c r="O153">
        <f t="shared" si="173"/>
        <v>56.84</v>
      </c>
      <c r="P153">
        <f t="shared" si="173"/>
        <v>208</v>
      </c>
      <c r="Q153">
        <f t="shared" si="173"/>
        <v>123</v>
      </c>
      <c r="R153">
        <f t="shared" si="173"/>
        <v>0</v>
      </c>
      <c r="S153">
        <f t="shared" si="173"/>
        <v>0</v>
      </c>
      <c r="T153">
        <f t="shared" si="173"/>
        <v>971.2</v>
      </c>
      <c r="U153">
        <f t="shared" si="173"/>
        <v>2849.0119999999988</v>
      </c>
      <c r="W153">
        <f t="shared" si="145"/>
        <v>1523.7840000000001</v>
      </c>
      <c r="Y153">
        <f t="shared" si="147"/>
        <v>-0.51807238645130327</v>
      </c>
      <c r="Z153">
        <f t="shared" si="158"/>
        <v>-1044.0404068497401</v>
      </c>
    </row>
    <row r="154" spans="5:26" x14ac:dyDescent="0.2">
      <c r="E154">
        <f t="shared" ref="E154:U154" si="175">E89</f>
        <v>2035</v>
      </c>
      <c r="F154">
        <f t="shared" si="175"/>
        <v>0</v>
      </c>
      <c r="G154">
        <f t="shared" si="175"/>
        <v>672.5</v>
      </c>
      <c r="H154">
        <f t="shared" ref="H154" si="176">H89</f>
        <v>116.476</v>
      </c>
      <c r="I154">
        <f t="shared" si="175"/>
        <v>387.19999999999993</v>
      </c>
      <c r="J154">
        <f t="shared" si="175"/>
        <v>602.34400000000005</v>
      </c>
      <c r="K154">
        <f t="shared" si="175"/>
        <v>886.49999999999795</v>
      </c>
      <c r="L154">
        <f t="shared" si="175"/>
        <v>32.200000000000003</v>
      </c>
      <c r="M154">
        <f t="shared" si="175"/>
        <v>0</v>
      </c>
      <c r="N154">
        <f t="shared" si="175"/>
        <v>73</v>
      </c>
      <c r="O154">
        <f t="shared" si="175"/>
        <v>56.84</v>
      </c>
      <c r="P154">
        <f t="shared" si="175"/>
        <v>208</v>
      </c>
      <c r="Q154">
        <f t="shared" si="175"/>
        <v>123</v>
      </c>
      <c r="R154">
        <f t="shared" si="175"/>
        <v>0</v>
      </c>
      <c r="S154">
        <f t="shared" si="175"/>
        <v>0</v>
      </c>
      <c r="T154">
        <f t="shared" si="175"/>
        <v>971.2</v>
      </c>
      <c r="U154">
        <f t="shared" si="175"/>
        <v>3555.904</v>
      </c>
      <c r="W154">
        <f t="shared" si="145"/>
        <v>1359.5840000000001</v>
      </c>
      <c r="Y154">
        <f t="shared" si="147"/>
        <v>-0.52353947603255957</v>
      </c>
      <c r="Z154">
        <f t="shared" si="158"/>
        <v>-1067.1640430752</v>
      </c>
    </row>
    <row r="155" spans="5:26" x14ac:dyDescent="0.2">
      <c r="E155">
        <f t="shared" ref="E155:U155" si="177">E90</f>
        <v>2036</v>
      </c>
      <c r="F155">
        <f t="shared" si="177"/>
        <v>0</v>
      </c>
      <c r="G155">
        <f t="shared" si="177"/>
        <v>672.5</v>
      </c>
      <c r="H155">
        <f t="shared" ref="H155" si="178">H90</f>
        <v>125.482</v>
      </c>
      <c r="I155">
        <f t="shared" si="177"/>
        <v>387.19999999999993</v>
      </c>
      <c r="J155">
        <f t="shared" si="177"/>
        <v>602.34400000000005</v>
      </c>
      <c r="K155">
        <f t="shared" si="177"/>
        <v>918.99999999999795</v>
      </c>
      <c r="L155">
        <f t="shared" si="177"/>
        <v>32.200000000000003</v>
      </c>
      <c r="M155">
        <f t="shared" si="177"/>
        <v>0</v>
      </c>
      <c r="N155">
        <f t="shared" si="177"/>
        <v>73</v>
      </c>
      <c r="O155">
        <f t="shared" si="177"/>
        <v>56.84</v>
      </c>
      <c r="P155">
        <f t="shared" si="177"/>
        <v>208</v>
      </c>
      <c r="Q155">
        <f t="shared" si="177"/>
        <v>123</v>
      </c>
      <c r="R155">
        <f t="shared" si="177"/>
        <v>0</v>
      </c>
      <c r="S155">
        <f t="shared" si="177"/>
        <v>0</v>
      </c>
      <c r="T155">
        <f t="shared" si="177"/>
        <v>971.2</v>
      </c>
      <c r="U155">
        <f t="shared" si="177"/>
        <v>3591.9279999999999</v>
      </c>
      <c r="W155">
        <f t="shared" si="145"/>
        <v>1359.5840000000001</v>
      </c>
      <c r="Y155">
        <f t="shared" si="147"/>
        <v>-0.53078015351314312</v>
      </c>
      <c r="Z155">
        <f t="shared" si="158"/>
        <v>-1098.61867299853</v>
      </c>
    </row>
    <row r="156" spans="5:26" x14ac:dyDescent="0.2">
      <c r="E156">
        <f t="shared" ref="E156:U156" si="179">E91</f>
        <v>2037</v>
      </c>
      <c r="F156">
        <f t="shared" si="179"/>
        <v>0</v>
      </c>
      <c r="G156">
        <f t="shared" si="179"/>
        <v>672.5</v>
      </c>
      <c r="H156">
        <f t="shared" ref="H156" si="180">H91</f>
        <v>134.797</v>
      </c>
      <c r="I156">
        <f t="shared" si="179"/>
        <v>387.19999999999993</v>
      </c>
      <c r="J156">
        <f t="shared" si="179"/>
        <v>602.34400000000005</v>
      </c>
      <c r="K156">
        <f t="shared" si="179"/>
        <v>951.89999999999804</v>
      </c>
      <c r="L156">
        <f t="shared" si="179"/>
        <v>32.200000000000003</v>
      </c>
      <c r="M156">
        <f t="shared" si="179"/>
        <v>0</v>
      </c>
      <c r="N156">
        <f t="shared" si="179"/>
        <v>73</v>
      </c>
      <c r="O156">
        <f t="shared" si="179"/>
        <v>56.84</v>
      </c>
      <c r="P156">
        <f t="shared" si="179"/>
        <v>208</v>
      </c>
      <c r="Q156">
        <f t="shared" si="179"/>
        <v>123</v>
      </c>
      <c r="R156">
        <f t="shared" si="179"/>
        <v>0</v>
      </c>
      <c r="S156">
        <f t="shared" si="179"/>
        <v>0</v>
      </c>
      <c r="T156">
        <f t="shared" si="179"/>
        <v>971.2</v>
      </c>
      <c r="U156">
        <f t="shared" si="179"/>
        <v>3629.1880000000001</v>
      </c>
      <c r="W156">
        <f t="shared" si="145"/>
        <v>1359.5840000000001</v>
      </c>
      <c r="Y156">
        <f t="shared" si="147"/>
        <v>-0.53780405497489148</v>
      </c>
      <c r="Z156">
        <f t="shared" si="158"/>
        <v>-1130.0733029218597</v>
      </c>
    </row>
    <row r="157" spans="5:26" x14ac:dyDescent="0.2">
      <c r="E157">
        <f t="shared" ref="E157:U157" si="181">E92</f>
        <v>2038</v>
      </c>
      <c r="F157">
        <f t="shared" si="181"/>
        <v>0</v>
      </c>
      <c r="G157">
        <f t="shared" si="181"/>
        <v>672.5</v>
      </c>
      <c r="H157">
        <f t="shared" ref="H157" si="182">H92</f>
        <v>144.28700000000001</v>
      </c>
      <c r="I157">
        <f t="shared" si="181"/>
        <v>387.19999999999993</v>
      </c>
      <c r="J157">
        <f t="shared" si="181"/>
        <v>602.34400000000005</v>
      </c>
      <c r="K157">
        <f t="shared" si="181"/>
        <v>985.199999999998</v>
      </c>
      <c r="L157">
        <f t="shared" si="181"/>
        <v>32.200000000000003</v>
      </c>
      <c r="M157">
        <f t="shared" si="181"/>
        <v>0</v>
      </c>
      <c r="N157">
        <f t="shared" si="181"/>
        <v>73</v>
      </c>
      <c r="O157">
        <f t="shared" si="181"/>
        <v>56.84</v>
      </c>
      <c r="P157">
        <f t="shared" si="181"/>
        <v>208</v>
      </c>
      <c r="Q157">
        <f t="shared" si="181"/>
        <v>123</v>
      </c>
      <c r="R157">
        <f t="shared" si="181"/>
        <v>0</v>
      </c>
      <c r="S157">
        <f t="shared" si="181"/>
        <v>0</v>
      </c>
      <c r="T157">
        <f t="shared" si="181"/>
        <v>971.2</v>
      </c>
      <c r="U157">
        <f t="shared" si="181"/>
        <v>3667.1480000000001</v>
      </c>
      <c r="W157">
        <f t="shared" si="145"/>
        <v>1359.5840000000001</v>
      </c>
      <c r="Y157">
        <f t="shared" si="147"/>
        <v>-0.54462077180920354</v>
      </c>
      <c r="Z157">
        <f t="shared" si="158"/>
        <v>-1161.5279328452</v>
      </c>
    </row>
    <row r="158" spans="5:26" x14ac:dyDescent="0.2">
      <c r="E158">
        <f t="shared" ref="E158:U158" si="183">E93</f>
        <v>2039</v>
      </c>
      <c r="F158">
        <f t="shared" si="183"/>
        <v>0</v>
      </c>
      <c r="G158">
        <f t="shared" si="183"/>
        <v>672.5</v>
      </c>
      <c r="H158">
        <f t="shared" ref="H158" si="184">H93</f>
        <v>153.84299999999999</v>
      </c>
      <c r="I158">
        <f t="shared" si="183"/>
        <v>215.8</v>
      </c>
      <c r="J158">
        <f t="shared" si="183"/>
        <v>602.34400000000005</v>
      </c>
      <c r="K158">
        <f t="shared" si="183"/>
        <v>1017.899999999998</v>
      </c>
      <c r="L158">
        <f t="shared" si="183"/>
        <v>32.200000000000003</v>
      </c>
      <c r="M158">
        <f t="shared" si="183"/>
        <v>0</v>
      </c>
      <c r="N158">
        <f t="shared" si="183"/>
        <v>73</v>
      </c>
      <c r="O158">
        <f t="shared" si="183"/>
        <v>56.84</v>
      </c>
      <c r="P158">
        <f t="shared" si="183"/>
        <v>208</v>
      </c>
      <c r="Q158">
        <f t="shared" si="183"/>
        <v>123</v>
      </c>
      <c r="R158">
        <f t="shared" si="183"/>
        <v>0</v>
      </c>
      <c r="S158">
        <f t="shared" si="183"/>
        <v>0</v>
      </c>
      <c r="T158">
        <f t="shared" si="183"/>
        <v>971.2</v>
      </c>
      <c r="U158">
        <f t="shared" si="183"/>
        <v>3705.3719999999998</v>
      </c>
      <c r="W158">
        <f t="shared" si="145"/>
        <v>1188.1840000000002</v>
      </c>
      <c r="Y158">
        <f t="shared" si="147"/>
        <v>-0.55123933779524004</v>
      </c>
      <c r="Z158">
        <f t="shared" si="158"/>
        <v>-1192.9825627685298</v>
      </c>
    </row>
    <row r="159" spans="5:26" x14ac:dyDescent="0.2">
      <c r="E159">
        <f t="shared" ref="E159:U159" si="185">E94</f>
        <v>2040</v>
      </c>
      <c r="F159">
        <f t="shared" si="185"/>
        <v>0</v>
      </c>
      <c r="G159">
        <f t="shared" si="185"/>
        <v>1092.5</v>
      </c>
      <c r="H159">
        <f t="shared" ref="H159" si="186">H94</f>
        <v>163.53100000000001</v>
      </c>
      <c r="I159">
        <f t="shared" si="185"/>
        <v>215.8</v>
      </c>
      <c r="J159">
        <f t="shared" si="185"/>
        <v>602.34400000000005</v>
      </c>
      <c r="K159">
        <f t="shared" si="185"/>
        <v>1051.0999999999981</v>
      </c>
      <c r="L159">
        <f t="shared" si="185"/>
        <v>32.200000000000003</v>
      </c>
      <c r="M159">
        <f t="shared" si="185"/>
        <v>0</v>
      </c>
      <c r="N159">
        <f t="shared" si="185"/>
        <v>73</v>
      </c>
      <c r="O159">
        <f t="shared" si="185"/>
        <v>56.84</v>
      </c>
      <c r="P159">
        <f t="shared" si="185"/>
        <v>208</v>
      </c>
      <c r="Q159">
        <f t="shared" si="185"/>
        <v>123</v>
      </c>
      <c r="R159">
        <f t="shared" si="185"/>
        <v>0</v>
      </c>
      <c r="S159">
        <f t="shared" si="185"/>
        <v>0</v>
      </c>
      <c r="T159">
        <f t="shared" si="185"/>
        <v>1251.19999999999</v>
      </c>
      <c r="U159">
        <f t="shared" si="185"/>
        <v>5424.1239999999998</v>
      </c>
      <c r="W159">
        <f t="shared" si="145"/>
        <v>1188.1840000000002</v>
      </c>
      <c r="Y159">
        <f t="shared" si="147"/>
        <v>-0.4301426464424144</v>
      </c>
      <c r="Z159">
        <f t="shared" si="158"/>
        <v>-944.43719269187</v>
      </c>
    </row>
    <row r="160" spans="5:26" x14ac:dyDescent="0.2">
      <c r="E160">
        <f t="shared" ref="E160:U160" si="187">E95</f>
        <v>2041</v>
      </c>
      <c r="F160">
        <f t="shared" si="187"/>
        <v>0</v>
      </c>
      <c r="G160">
        <f t="shared" si="187"/>
        <v>1092.5</v>
      </c>
      <c r="H160">
        <f t="shared" ref="H160" si="188">H95</f>
        <v>173.307999999999</v>
      </c>
      <c r="I160">
        <f t="shared" si="187"/>
        <v>215.8</v>
      </c>
      <c r="J160">
        <f t="shared" si="187"/>
        <v>602.34400000000005</v>
      </c>
      <c r="K160">
        <f t="shared" si="187"/>
        <v>1084.0999999999981</v>
      </c>
      <c r="L160">
        <f t="shared" si="187"/>
        <v>32.200000000000003</v>
      </c>
      <c r="M160">
        <f t="shared" si="187"/>
        <v>0</v>
      </c>
      <c r="N160">
        <f t="shared" si="187"/>
        <v>73</v>
      </c>
      <c r="O160">
        <f t="shared" si="187"/>
        <v>56.84</v>
      </c>
      <c r="P160">
        <f t="shared" si="187"/>
        <v>208</v>
      </c>
      <c r="Q160">
        <f t="shared" si="187"/>
        <v>123</v>
      </c>
      <c r="R160">
        <f t="shared" si="187"/>
        <v>0</v>
      </c>
      <c r="S160">
        <f t="shared" si="187"/>
        <v>0</v>
      </c>
      <c r="T160">
        <f t="shared" si="187"/>
        <v>1251.19999999999</v>
      </c>
      <c r="U160">
        <f t="shared" si="187"/>
        <v>5463.2319999999991</v>
      </c>
      <c r="W160">
        <f t="shared" si="145"/>
        <v>1188.1840000000002</v>
      </c>
      <c r="Y160">
        <f t="shared" si="147"/>
        <v>-0.4882326693926532</v>
      </c>
      <c r="Z160">
        <f t="shared" si="158"/>
        <v>-1193.6610240812299</v>
      </c>
    </row>
    <row r="161" spans="2:26" x14ac:dyDescent="0.2">
      <c r="E161">
        <f t="shared" ref="E161:U161" si="189">E96</f>
        <v>2042</v>
      </c>
      <c r="F161">
        <f t="shared" si="189"/>
        <v>0</v>
      </c>
      <c r="G161">
        <f t="shared" si="189"/>
        <v>1092.5</v>
      </c>
      <c r="H161">
        <f t="shared" ref="H161" si="190">H96</f>
        <v>183.13499999999999</v>
      </c>
      <c r="I161">
        <f t="shared" si="189"/>
        <v>215.8</v>
      </c>
      <c r="J161">
        <f t="shared" si="189"/>
        <v>602.34400000000005</v>
      </c>
      <c r="K161">
        <f t="shared" si="189"/>
        <v>1117.199999999998</v>
      </c>
      <c r="L161">
        <f t="shared" si="189"/>
        <v>32.200000000000003</v>
      </c>
      <c r="M161">
        <f t="shared" si="189"/>
        <v>0</v>
      </c>
      <c r="N161">
        <f t="shared" si="189"/>
        <v>73</v>
      </c>
      <c r="O161">
        <f t="shared" si="189"/>
        <v>56.84</v>
      </c>
      <c r="P161">
        <f t="shared" si="189"/>
        <v>208</v>
      </c>
      <c r="Q161">
        <f t="shared" si="189"/>
        <v>123</v>
      </c>
      <c r="R161">
        <f t="shared" si="189"/>
        <v>0</v>
      </c>
      <c r="S161">
        <f t="shared" si="189"/>
        <v>0</v>
      </c>
      <c r="T161">
        <f t="shared" si="189"/>
        <v>1251.19999999999</v>
      </c>
      <c r="U161">
        <f t="shared" si="189"/>
        <v>5502.54</v>
      </c>
      <c r="W161">
        <f t="shared" si="145"/>
        <v>1188.1840000000002</v>
      </c>
      <c r="Y161">
        <f t="shared" si="147"/>
        <v>-0.5355751332556149</v>
      </c>
      <c r="Z161">
        <f t="shared" si="158"/>
        <v>-1442.8848554705899</v>
      </c>
    </row>
    <row r="162" spans="2:26" x14ac:dyDescent="0.2">
      <c r="E162">
        <f t="shared" ref="E162:U162" si="191">E97</f>
        <v>2043</v>
      </c>
      <c r="F162">
        <f t="shared" si="191"/>
        <v>0</v>
      </c>
      <c r="G162">
        <f t="shared" si="191"/>
        <v>1092.5</v>
      </c>
      <c r="H162">
        <f t="shared" ref="H162" si="192">H97</f>
        <v>193.00899999999899</v>
      </c>
      <c r="I162">
        <f t="shared" si="191"/>
        <v>215.8</v>
      </c>
      <c r="J162">
        <f t="shared" si="191"/>
        <v>602.34400000000005</v>
      </c>
      <c r="K162">
        <f t="shared" si="191"/>
        <v>1150.4999999999982</v>
      </c>
      <c r="L162">
        <f t="shared" si="191"/>
        <v>32.200000000000003</v>
      </c>
      <c r="M162">
        <f t="shared" si="191"/>
        <v>0</v>
      </c>
      <c r="N162">
        <f t="shared" si="191"/>
        <v>73</v>
      </c>
      <c r="O162">
        <f t="shared" si="191"/>
        <v>56.84</v>
      </c>
      <c r="P162">
        <f t="shared" si="191"/>
        <v>208</v>
      </c>
      <c r="Q162">
        <f t="shared" si="191"/>
        <v>123</v>
      </c>
      <c r="R162">
        <f t="shared" si="191"/>
        <v>0</v>
      </c>
      <c r="S162">
        <f t="shared" si="191"/>
        <v>0</v>
      </c>
      <c r="T162">
        <f t="shared" si="191"/>
        <v>1251.19999999999</v>
      </c>
      <c r="U162">
        <f t="shared" si="191"/>
        <v>5542.0359999999991</v>
      </c>
      <c r="W162">
        <f t="shared" si="145"/>
        <v>1188.1840000000002</v>
      </c>
      <c r="Y162">
        <f t="shared" si="147"/>
        <v>-0.57490017761785328</v>
      </c>
      <c r="Z162">
        <f t="shared" si="158"/>
        <v>-1692.1086868599498</v>
      </c>
    </row>
    <row r="163" spans="2:26" x14ac:dyDescent="0.2">
      <c r="E163">
        <f t="shared" ref="E163:U163" si="193">E98</f>
        <v>2044</v>
      </c>
      <c r="F163">
        <f t="shared" si="193"/>
        <v>0</v>
      </c>
      <c r="G163">
        <f t="shared" si="193"/>
        <v>1092.5</v>
      </c>
      <c r="H163">
        <f t="shared" ref="H163" si="194">H98</f>
        <v>202.94800000000001</v>
      </c>
      <c r="I163">
        <f t="shared" si="193"/>
        <v>215.8</v>
      </c>
      <c r="J163">
        <f t="shared" si="193"/>
        <v>602.34400000000005</v>
      </c>
      <c r="K163">
        <f t="shared" si="193"/>
        <v>1183.999999999998</v>
      </c>
      <c r="L163">
        <f t="shared" si="193"/>
        <v>32.200000000000003</v>
      </c>
      <c r="M163">
        <f t="shared" si="193"/>
        <v>0</v>
      </c>
      <c r="N163">
        <f t="shared" si="193"/>
        <v>73</v>
      </c>
      <c r="O163">
        <f t="shared" si="193"/>
        <v>56.84</v>
      </c>
      <c r="P163">
        <f t="shared" si="193"/>
        <v>208</v>
      </c>
      <c r="Q163">
        <f t="shared" si="193"/>
        <v>123</v>
      </c>
      <c r="R163">
        <f t="shared" si="193"/>
        <v>0</v>
      </c>
      <c r="S163">
        <f t="shared" si="193"/>
        <v>0</v>
      </c>
      <c r="T163">
        <f t="shared" si="193"/>
        <v>1251.19999999999</v>
      </c>
      <c r="U163">
        <f t="shared" si="193"/>
        <v>5581.7920000000004</v>
      </c>
      <c r="W163">
        <f t="shared" si="145"/>
        <v>1188.1840000000002</v>
      </c>
      <c r="Y163">
        <f t="shared" si="147"/>
        <v>-0.60808543285062144</v>
      </c>
      <c r="Z163">
        <f t="shared" si="158"/>
        <v>-1941.3325182493102</v>
      </c>
    </row>
    <row r="164" spans="2:26" x14ac:dyDescent="0.2">
      <c r="E164">
        <f t="shared" ref="E164:U164" si="195">E99</f>
        <v>2045</v>
      </c>
      <c r="F164">
        <f t="shared" si="195"/>
        <v>0</v>
      </c>
      <c r="G164">
        <f t="shared" si="195"/>
        <v>2617.5</v>
      </c>
      <c r="H164">
        <f t="shared" ref="H164" si="196">H99</f>
        <v>213.04599999999999</v>
      </c>
      <c r="I164">
        <f t="shared" si="195"/>
        <v>215.8</v>
      </c>
      <c r="J164">
        <f t="shared" si="195"/>
        <v>602.34400000000005</v>
      </c>
      <c r="K164">
        <f t="shared" si="195"/>
        <v>1217.299999999999</v>
      </c>
      <c r="L164">
        <f t="shared" si="195"/>
        <v>0</v>
      </c>
      <c r="M164">
        <f t="shared" si="195"/>
        <v>0</v>
      </c>
      <c r="N164">
        <f t="shared" si="195"/>
        <v>73</v>
      </c>
      <c r="O164">
        <f t="shared" si="195"/>
        <v>123.985568</v>
      </c>
      <c r="P164">
        <f t="shared" si="195"/>
        <v>208</v>
      </c>
      <c r="Q164">
        <f t="shared" si="195"/>
        <v>123</v>
      </c>
      <c r="R164">
        <f t="shared" si="195"/>
        <v>0</v>
      </c>
      <c r="S164">
        <f t="shared" si="195"/>
        <v>0</v>
      </c>
      <c r="T164">
        <f t="shared" si="195"/>
        <v>2431.1999999999998</v>
      </c>
      <c r="U164">
        <f t="shared" si="195"/>
        <v>11722.183999999999</v>
      </c>
      <c r="W164">
        <f t="shared" si="145"/>
        <v>1223.1295680000001</v>
      </c>
      <c r="Y164">
        <f t="shared" si="147"/>
        <v>-0.29361646990053658</v>
      </c>
      <c r="Z164">
        <f t="shared" si="158"/>
        <v>-1010.5563496386603</v>
      </c>
    </row>
    <row r="165" spans="2:26" x14ac:dyDescent="0.2">
      <c r="D165" s="1"/>
    </row>
    <row r="166" spans="2:26" x14ac:dyDescent="0.2">
      <c r="D166" s="1"/>
    </row>
    <row r="167" spans="2:26" x14ac:dyDescent="0.2">
      <c r="D167" s="1"/>
    </row>
    <row r="168" spans="2:26" x14ac:dyDescent="0.2">
      <c r="C168" t="str">
        <f>C105</f>
        <v>Scenario 2.1</v>
      </c>
      <c r="D168" s="22" t="s">
        <v>63</v>
      </c>
      <c r="W168" t="s">
        <v>104</v>
      </c>
    </row>
    <row r="169" spans="2:26" ht="17" x14ac:dyDescent="0.2">
      <c r="B169">
        <f>SUM(G169:H169)</f>
        <v>38.097000000000001</v>
      </c>
      <c r="D169" s="1" t="str">
        <f>C168</f>
        <v>Scenario 2.1</v>
      </c>
      <c r="E169">
        <f t="shared" ref="E169:S169" si="197">E106</f>
        <v>2020</v>
      </c>
      <c r="F169">
        <f t="shared" si="197"/>
        <v>180</v>
      </c>
      <c r="G169">
        <f t="shared" si="197"/>
        <v>0</v>
      </c>
      <c r="H169">
        <f t="shared" ref="H169" si="198">H106</f>
        <v>38.097000000000001</v>
      </c>
      <c r="I169">
        <f t="shared" si="197"/>
        <v>1190.3</v>
      </c>
      <c r="J169">
        <f t="shared" si="197"/>
        <v>0</v>
      </c>
      <c r="K169">
        <f t="shared" si="197"/>
        <v>673.99999999999898</v>
      </c>
      <c r="L169">
        <f t="shared" si="197"/>
        <v>32.200000000000003</v>
      </c>
      <c r="M169">
        <f t="shared" si="197"/>
        <v>0</v>
      </c>
      <c r="N169">
        <f t="shared" si="197"/>
        <v>73</v>
      </c>
      <c r="O169">
        <f t="shared" si="197"/>
        <v>56.84</v>
      </c>
      <c r="P169">
        <f t="shared" si="197"/>
        <v>208</v>
      </c>
      <c r="Q169">
        <f t="shared" si="197"/>
        <v>99</v>
      </c>
      <c r="R169">
        <f t="shared" si="197"/>
        <v>0</v>
      </c>
      <c r="S169">
        <f t="shared" si="197"/>
        <v>0</v>
      </c>
      <c r="T169">
        <f t="shared" ref="T169:U169" si="199">T106</f>
        <v>185.7</v>
      </c>
      <c r="U169">
        <f t="shared" si="199"/>
        <v>152.38800000000001</v>
      </c>
      <c r="W169">
        <f t="shared" ref="W169:W194" si="200">F169+I169+J169+L169+N169+O169+P169</f>
        <v>1740.34</v>
      </c>
    </row>
    <row r="170" spans="2:26" x14ac:dyDescent="0.2">
      <c r="B170">
        <f t="shared" ref="B170:B194" si="201">SUM(G170:H170)</f>
        <v>63.564999999999998</v>
      </c>
      <c r="E170">
        <f t="shared" ref="E170:U170" si="202">E107</f>
        <v>2021</v>
      </c>
      <c r="F170">
        <f t="shared" si="202"/>
        <v>180</v>
      </c>
      <c r="G170">
        <f t="shared" si="202"/>
        <v>12.5</v>
      </c>
      <c r="H170">
        <f t="shared" ref="H170" si="203">H107</f>
        <v>51.064999999999998</v>
      </c>
      <c r="I170">
        <f t="shared" si="202"/>
        <v>1190.3</v>
      </c>
      <c r="J170">
        <f t="shared" si="202"/>
        <v>0</v>
      </c>
      <c r="K170">
        <f t="shared" si="202"/>
        <v>703.50999999999897</v>
      </c>
      <c r="L170">
        <f t="shared" si="202"/>
        <v>32.200000000000003</v>
      </c>
      <c r="M170">
        <f t="shared" si="202"/>
        <v>0</v>
      </c>
      <c r="N170">
        <f t="shared" si="202"/>
        <v>73</v>
      </c>
      <c r="O170">
        <f t="shared" si="202"/>
        <v>56.84</v>
      </c>
      <c r="P170">
        <f t="shared" si="202"/>
        <v>208</v>
      </c>
      <c r="Q170">
        <f t="shared" si="202"/>
        <v>123</v>
      </c>
      <c r="R170">
        <f t="shared" si="202"/>
        <v>0</v>
      </c>
      <c r="S170">
        <f t="shared" si="202"/>
        <v>0</v>
      </c>
      <c r="T170">
        <f t="shared" si="202"/>
        <v>206.7</v>
      </c>
      <c r="U170">
        <f t="shared" si="202"/>
        <v>254.26</v>
      </c>
      <c r="W170">
        <f t="shared" si="200"/>
        <v>1740.34</v>
      </c>
    </row>
    <row r="171" spans="2:26" x14ac:dyDescent="0.2">
      <c r="B171">
        <f t="shared" si="201"/>
        <v>200.2579999999999</v>
      </c>
      <c r="E171">
        <f t="shared" ref="E171:U171" si="204">E108</f>
        <v>2022</v>
      </c>
      <c r="F171">
        <f t="shared" si="204"/>
        <v>180</v>
      </c>
      <c r="G171">
        <f t="shared" si="204"/>
        <v>139.5</v>
      </c>
      <c r="H171">
        <f t="shared" ref="H171" si="205">H108</f>
        <v>60.757999999999903</v>
      </c>
      <c r="I171">
        <f t="shared" si="204"/>
        <v>1190.3</v>
      </c>
      <c r="J171">
        <f t="shared" si="204"/>
        <v>0</v>
      </c>
      <c r="K171">
        <f t="shared" si="204"/>
        <v>726.344999999999</v>
      </c>
      <c r="L171">
        <f t="shared" si="204"/>
        <v>32.200000000000003</v>
      </c>
      <c r="M171">
        <f t="shared" si="204"/>
        <v>0</v>
      </c>
      <c r="N171">
        <f t="shared" si="204"/>
        <v>73</v>
      </c>
      <c r="O171">
        <f t="shared" si="204"/>
        <v>56.84</v>
      </c>
      <c r="P171">
        <f t="shared" si="204"/>
        <v>208</v>
      </c>
      <c r="Q171">
        <f t="shared" si="204"/>
        <v>123</v>
      </c>
      <c r="R171">
        <f t="shared" si="204"/>
        <v>0</v>
      </c>
      <c r="S171">
        <f t="shared" si="204"/>
        <v>0</v>
      </c>
      <c r="T171">
        <f t="shared" si="204"/>
        <v>333.7</v>
      </c>
      <c r="U171">
        <f t="shared" si="204"/>
        <v>801.03199999999902</v>
      </c>
      <c r="W171">
        <f t="shared" si="200"/>
        <v>1740.34</v>
      </c>
    </row>
    <row r="172" spans="2:26" x14ac:dyDescent="0.2">
      <c r="B172">
        <f t="shared" si="201"/>
        <v>490.39300000000003</v>
      </c>
      <c r="E172">
        <f t="shared" ref="E172:U172" si="206">E109</f>
        <v>2023</v>
      </c>
      <c r="F172">
        <f t="shared" si="206"/>
        <v>0</v>
      </c>
      <c r="G172">
        <f t="shared" si="206"/>
        <v>426.5</v>
      </c>
      <c r="H172">
        <f t="shared" ref="H172" si="207">H109</f>
        <v>63.893000000000001</v>
      </c>
      <c r="I172">
        <f t="shared" si="206"/>
        <v>1097.0999999999999</v>
      </c>
      <c r="J172">
        <f t="shared" si="206"/>
        <v>0</v>
      </c>
      <c r="K172">
        <f t="shared" si="206"/>
        <v>745.51299999999901</v>
      </c>
      <c r="L172">
        <f t="shared" si="206"/>
        <v>32.200000000000003</v>
      </c>
      <c r="M172">
        <f t="shared" si="206"/>
        <v>0</v>
      </c>
      <c r="N172">
        <f t="shared" si="206"/>
        <v>73</v>
      </c>
      <c r="O172">
        <f t="shared" si="206"/>
        <v>56.84</v>
      </c>
      <c r="P172">
        <f t="shared" si="206"/>
        <v>208</v>
      </c>
      <c r="Q172">
        <f t="shared" si="206"/>
        <v>123</v>
      </c>
      <c r="R172">
        <f t="shared" si="206"/>
        <v>0</v>
      </c>
      <c r="S172">
        <f t="shared" si="206"/>
        <v>0</v>
      </c>
      <c r="T172">
        <f t="shared" si="206"/>
        <v>450.7</v>
      </c>
      <c r="U172">
        <f t="shared" si="206"/>
        <v>1786.5619999999999</v>
      </c>
      <c r="W172">
        <f t="shared" si="200"/>
        <v>1467.1399999999999</v>
      </c>
    </row>
    <row r="173" spans="2:26" x14ac:dyDescent="0.2">
      <c r="B173">
        <f t="shared" si="201"/>
        <v>666.125</v>
      </c>
      <c r="E173">
        <f t="shared" ref="E173:U173" si="208">E110</f>
        <v>2024</v>
      </c>
      <c r="F173">
        <f t="shared" si="208"/>
        <v>0</v>
      </c>
      <c r="G173">
        <f t="shared" si="208"/>
        <v>598.5</v>
      </c>
      <c r="H173">
        <f t="shared" ref="H173" si="209">H110</f>
        <v>67.625</v>
      </c>
      <c r="I173">
        <f t="shared" si="208"/>
        <v>1097.0999999999999</v>
      </c>
      <c r="J173">
        <f t="shared" si="208"/>
        <v>0</v>
      </c>
      <c r="K173">
        <f t="shared" si="208"/>
        <v>768.599999999999</v>
      </c>
      <c r="L173">
        <f t="shared" si="208"/>
        <v>32.200000000000003</v>
      </c>
      <c r="M173">
        <f t="shared" si="208"/>
        <v>0</v>
      </c>
      <c r="N173">
        <f t="shared" si="208"/>
        <v>73</v>
      </c>
      <c r="O173">
        <f t="shared" si="208"/>
        <v>56.84</v>
      </c>
      <c r="P173">
        <f t="shared" si="208"/>
        <v>208</v>
      </c>
      <c r="Q173">
        <f t="shared" si="208"/>
        <v>123</v>
      </c>
      <c r="R173">
        <f t="shared" si="208"/>
        <v>0</v>
      </c>
      <c r="S173">
        <f t="shared" si="208"/>
        <v>0</v>
      </c>
      <c r="T173">
        <f t="shared" si="208"/>
        <v>627.70000000000005</v>
      </c>
      <c r="U173">
        <f t="shared" si="208"/>
        <v>2616.4899999999998</v>
      </c>
      <c r="W173">
        <f t="shared" si="200"/>
        <v>1467.1399999999999</v>
      </c>
    </row>
    <row r="174" spans="2:26" x14ac:dyDescent="0.2">
      <c r="B174">
        <f t="shared" si="201"/>
        <v>670.66700000000003</v>
      </c>
      <c r="E174">
        <f t="shared" ref="E174:U174" si="210">E111</f>
        <v>2025</v>
      </c>
      <c r="F174">
        <f t="shared" si="210"/>
        <v>0</v>
      </c>
      <c r="G174">
        <f t="shared" si="210"/>
        <v>598.5</v>
      </c>
      <c r="H174">
        <f t="shared" ref="H174" si="211">H111</f>
        <v>72.167000000000002</v>
      </c>
      <c r="I174">
        <f t="shared" si="210"/>
        <v>1097.0999999999999</v>
      </c>
      <c r="J174">
        <f t="shared" si="210"/>
        <v>0</v>
      </c>
      <c r="K174">
        <f t="shared" si="210"/>
        <v>792.921999999999</v>
      </c>
      <c r="L174">
        <f t="shared" si="210"/>
        <v>32.200000000000003</v>
      </c>
      <c r="M174">
        <f t="shared" si="210"/>
        <v>0</v>
      </c>
      <c r="N174">
        <f t="shared" si="210"/>
        <v>73</v>
      </c>
      <c r="O174">
        <f t="shared" si="210"/>
        <v>56.84</v>
      </c>
      <c r="P174">
        <f t="shared" si="210"/>
        <v>208</v>
      </c>
      <c r="Q174">
        <f t="shared" si="210"/>
        <v>123</v>
      </c>
      <c r="R174">
        <f t="shared" si="210"/>
        <v>0</v>
      </c>
      <c r="S174">
        <f t="shared" si="210"/>
        <v>0</v>
      </c>
      <c r="T174">
        <f t="shared" si="210"/>
        <v>777.7</v>
      </c>
      <c r="U174">
        <f t="shared" si="210"/>
        <v>2634.6579999999999</v>
      </c>
      <c r="W174">
        <f t="shared" si="200"/>
        <v>1467.1399999999999</v>
      </c>
    </row>
    <row r="175" spans="2:26" x14ac:dyDescent="0.2">
      <c r="B175">
        <f t="shared" si="201"/>
        <v>675.99099999999999</v>
      </c>
      <c r="E175">
        <f t="shared" ref="E175:U175" si="212">E112</f>
        <v>2026</v>
      </c>
      <c r="F175">
        <f t="shared" si="212"/>
        <v>0</v>
      </c>
      <c r="G175">
        <f t="shared" si="212"/>
        <v>598.5</v>
      </c>
      <c r="H175">
        <f t="shared" ref="H175" si="213">H112</f>
        <v>77.491</v>
      </c>
      <c r="I175">
        <f t="shared" si="212"/>
        <v>989.09999999999991</v>
      </c>
      <c r="J175">
        <f t="shared" si="212"/>
        <v>0</v>
      </c>
      <c r="K175">
        <f t="shared" si="212"/>
        <v>818.80999999999904</v>
      </c>
      <c r="L175">
        <f t="shared" si="212"/>
        <v>32.200000000000003</v>
      </c>
      <c r="M175">
        <f t="shared" si="212"/>
        <v>0</v>
      </c>
      <c r="N175">
        <f t="shared" si="212"/>
        <v>73</v>
      </c>
      <c r="O175">
        <f t="shared" si="212"/>
        <v>56.84</v>
      </c>
      <c r="P175">
        <f t="shared" si="212"/>
        <v>208</v>
      </c>
      <c r="Q175">
        <f t="shared" si="212"/>
        <v>163</v>
      </c>
      <c r="R175">
        <f t="shared" si="212"/>
        <v>0</v>
      </c>
      <c r="S175">
        <f t="shared" si="212"/>
        <v>0</v>
      </c>
      <c r="T175">
        <f t="shared" si="212"/>
        <v>1006.70917238958</v>
      </c>
      <c r="U175">
        <f t="shared" si="212"/>
        <v>2947.3994995190801</v>
      </c>
      <c r="W175">
        <f t="shared" si="200"/>
        <v>1359.1399999999999</v>
      </c>
    </row>
    <row r="176" spans="2:26" x14ac:dyDescent="0.2">
      <c r="B176">
        <f t="shared" si="201"/>
        <v>682.10599999999999</v>
      </c>
      <c r="E176">
        <f t="shared" ref="E176:U176" si="214">E113</f>
        <v>2027</v>
      </c>
      <c r="F176">
        <f t="shared" si="214"/>
        <v>0</v>
      </c>
      <c r="G176">
        <f t="shared" si="214"/>
        <v>598.5</v>
      </c>
      <c r="H176">
        <f t="shared" ref="H176" si="215">H113</f>
        <v>83.605999999999995</v>
      </c>
      <c r="I176">
        <f t="shared" si="214"/>
        <v>989.09999999999991</v>
      </c>
      <c r="J176">
        <f t="shared" si="214"/>
        <v>0</v>
      </c>
      <c r="K176">
        <f t="shared" si="214"/>
        <v>846.04999999999905</v>
      </c>
      <c r="L176">
        <f t="shared" si="214"/>
        <v>32.200000000000003</v>
      </c>
      <c r="M176">
        <f t="shared" si="214"/>
        <v>0</v>
      </c>
      <c r="N176">
        <f t="shared" si="214"/>
        <v>73</v>
      </c>
      <c r="O176">
        <f t="shared" si="214"/>
        <v>56.84</v>
      </c>
      <c r="P176">
        <f t="shared" si="214"/>
        <v>208</v>
      </c>
      <c r="Q176">
        <f t="shared" si="214"/>
        <v>203</v>
      </c>
      <c r="R176">
        <f t="shared" si="214"/>
        <v>0</v>
      </c>
      <c r="S176">
        <f t="shared" si="214"/>
        <v>0</v>
      </c>
      <c r="T176">
        <f t="shared" si="214"/>
        <v>1235.7183447791599</v>
      </c>
      <c r="U176">
        <f t="shared" si="214"/>
        <v>3263.3049990381601</v>
      </c>
      <c r="W176">
        <f t="shared" si="200"/>
        <v>1359.1399999999999</v>
      </c>
    </row>
    <row r="177" spans="2:23" x14ac:dyDescent="0.2">
      <c r="B177">
        <f t="shared" si="201"/>
        <v>688.82499999999993</v>
      </c>
      <c r="E177">
        <f t="shared" ref="E177:U177" si="216">E114</f>
        <v>2028</v>
      </c>
      <c r="F177">
        <f t="shared" si="216"/>
        <v>0</v>
      </c>
      <c r="G177">
        <f t="shared" si="216"/>
        <v>598.5</v>
      </c>
      <c r="H177">
        <f t="shared" ref="H177" si="217">H114</f>
        <v>90.324999999999903</v>
      </c>
      <c r="I177">
        <f t="shared" si="216"/>
        <v>989.09999999999991</v>
      </c>
      <c r="J177">
        <f t="shared" si="216"/>
        <v>0</v>
      </c>
      <c r="K177">
        <f t="shared" si="216"/>
        <v>874.43699999999899</v>
      </c>
      <c r="L177">
        <f t="shared" si="216"/>
        <v>32.200000000000003</v>
      </c>
      <c r="M177">
        <f t="shared" si="216"/>
        <v>0</v>
      </c>
      <c r="N177">
        <f t="shared" si="216"/>
        <v>73</v>
      </c>
      <c r="O177">
        <f t="shared" si="216"/>
        <v>56.84</v>
      </c>
      <c r="P177">
        <f t="shared" si="216"/>
        <v>208</v>
      </c>
      <c r="Q177">
        <f t="shared" si="216"/>
        <v>243</v>
      </c>
      <c r="R177">
        <f t="shared" si="216"/>
        <v>0</v>
      </c>
      <c r="S177">
        <f t="shared" si="216"/>
        <v>0</v>
      </c>
      <c r="T177">
        <f t="shared" si="216"/>
        <v>1464.72751716874</v>
      </c>
      <c r="U177">
        <f t="shared" si="216"/>
        <v>3581.6264985572388</v>
      </c>
      <c r="W177">
        <f t="shared" si="200"/>
        <v>1359.1399999999999</v>
      </c>
    </row>
    <row r="178" spans="2:23" x14ac:dyDescent="0.2">
      <c r="B178">
        <f t="shared" si="201"/>
        <v>696.14099999999985</v>
      </c>
      <c r="E178">
        <f t="shared" ref="E178:U178" si="218">E115</f>
        <v>2029</v>
      </c>
      <c r="F178">
        <f t="shared" si="218"/>
        <v>0</v>
      </c>
      <c r="G178">
        <f t="shared" si="218"/>
        <v>598.5</v>
      </c>
      <c r="H178">
        <f t="shared" ref="H178" si="219">H115</f>
        <v>97.640999999999906</v>
      </c>
      <c r="I178">
        <f t="shared" si="218"/>
        <v>989.09999999999991</v>
      </c>
      <c r="J178">
        <f t="shared" si="218"/>
        <v>0</v>
      </c>
      <c r="K178">
        <f t="shared" si="218"/>
        <v>904.12999999999806</v>
      </c>
      <c r="L178">
        <f t="shared" si="218"/>
        <v>32.200000000000003</v>
      </c>
      <c r="M178">
        <f t="shared" si="218"/>
        <v>0</v>
      </c>
      <c r="N178">
        <f t="shared" si="218"/>
        <v>73</v>
      </c>
      <c r="O178">
        <f t="shared" si="218"/>
        <v>56.84</v>
      </c>
      <c r="P178">
        <f t="shared" si="218"/>
        <v>208</v>
      </c>
      <c r="Q178">
        <f t="shared" si="218"/>
        <v>283</v>
      </c>
      <c r="R178">
        <f t="shared" si="218"/>
        <v>0</v>
      </c>
      <c r="S178">
        <f t="shared" si="218"/>
        <v>0</v>
      </c>
      <c r="T178">
        <f t="shared" si="218"/>
        <v>1693.73668955833</v>
      </c>
      <c r="U178">
        <f t="shared" si="218"/>
        <v>3902.3359980763189</v>
      </c>
      <c r="W178">
        <f t="shared" si="200"/>
        <v>1359.1399999999999</v>
      </c>
    </row>
    <row r="179" spans="2:23" x14ac:dyDescent="0.2">
      <c r="B179">
        <f t="shared" si="201"/>
        <v>704.05399999999997</v>
      </c>
      <c r="E179">
        <f t="shared" ref="E179:U179" si="220">E116</f>
        <v>2030</v>
      </c>
      <c r="F179">
        <f t="shared" si="220"/>
        <v>0</v>
      </c>
      <c r="G179">
        <f t="shared" si="220"/>
        <v>598.5</v>
      </c>
      <c r="H179">
        <f t="shared" ref="H179" si="221">H116</f>
        <v>105.554</v>
      </c>
      <c r="I179">
        <f t="shared" si="220"/>
        <v>989.09999999999991</v>
      </c>
      <c r="J179">
        <f t="shared" si="220"/>
        <v>0</v>
      </c>
      <c r="K179">
        <f t="shared" si="220"/>
        <v>934.65199999999891</v>
      </c>
      <c r="L179">
        <f t="shared" si="220"/>
        <v>32.200000000000003</v>
      </c>
      <c r="M179">
        <f t="shared" si="220"/>
        <v>0</v>
      </c>
      <c r="N179">
        <f t="shared" si="220"/>
        <v>73</v>
      </c>
      <c r="O179">
        <f t="shared" si="220"/>
        <v>56.84</v>
      </c>
      <c r="P179">
        <f t="shared" si="220"/>
        <v>208</v>
      </c>
      <c r="Q179">
        <f t="shared" si="220"/>
        <v>323</v>
      </c>
      <c r="R179">
        <f t="shared" si="220"/>
        <v>0</v>
      </c>
      <c r="S179">
        <f t="shared" si="220"/>
        <v>150</v>
      </c>
      <c r="T179">
        <f t="shared" si="220"/>
        <v>1922.74586194791</v>
      </c>
      <c r="U179">
        <f t="shared" si="220"/>
        <v>4225.4334975953998</v>
      </c>
      <c r="W179">
        <f t="shared" si="200"/>
        <v>1359.1399999999999</v>
      </c>
    </row>
    <row r="180" spans="2:23" x14ac:dyDescent="0.2">
      <c r="B180">
        <f t="shared" si="201"/>
        <v>712.40899999999897</v>
      </c>
      <c r="E180">
        <f t="shared" ref="E180:U180" si="222">E117</f>
        <v>2031</v>
      </c>
      <c r="F180">
        <f t="shared" si="222"/>
        <v>0</v>
      </c>
      <c r="G180">
        <f t="shared" si="222"/>
        <v>598.5</v>
      </c>
      <c r="H180">
        <f t="shared" ref="H180" si="223">H117</f>
        <v>113.908999999999</v>
      </c>
      <c r="I180">
        <f t="shared" si="222"/>
        <v>820.09999999999991</v>
      </c>
      <c r="J180">
        <f t="shared" si="222"/>
        <v>0</v>
      </c>
      <c r="K180">
        <f t="shared" si="222"/>
        <v>965.97199999999907</v>
      </c>
      <c r="L180">
        <f t="shared" si="222"/>
        <v>32.200000000000003</v>
      </c>
      <c r="M180">
        <f t="shared" si="222"/>
        <v>0</v>
      </c>
      <c r="N180">
        <f t="shared" si="222"/>
        <v>73</v>
      </c>
      <c r="O180">
        <f t="shared" si="222"/>
        <v>56.84</v>
      </c>
      <c r="P180">
        <f t="shared" si="222"/>
        <v>208</v>
      </c>
      <c r="Q180">
        <f t="shared" si="222"/>
        <v>323</v>
      </c>
      <c r="R180">
        <f t="shared" si="222"/>
        <v>0</v>
      </c>
      <c r="S180">
        <f t="shared" si="222"/>
        <v>150</v>
      </c>
      <c r="T180">
        <f t="shared" si="222"/>
        <v>1945.8694981733699</v>
      </c>
      <c r="U180">
        <f t="shared" si="222"/>
        <v>4415.2297157354687</v>
      </c>
      <c r="W180">
        <f t="shared" si="200"/>
        <v>1190.1399999999999</v>
      </c>
    </row>
    <row r="181" spans="2:23" x14ac:dyDescent="0.2">
      <c r="B181">
        <f t="shared" si="201"/>
        <v>721.13199999999904</v>
      </c>
      <c r="E181">
        <f t="shared" ref="E181:U181" si="224">E118</f>
        <v>2032</v>
      </c>
      <c r="F181">
        <f t="shared" si="224"/>
        <v>0</v>
      </c>
      <c r="G181">
        <f t="shared" si="224"/>
        <v>598.5</v>
      </c>
      <c r="H181">
        <f t="shared" ref="H181" si="225">H118</f>
        <v>122.631999999999</v>
      </c>
      <c r="I181">
        <f t="shared" si="224"/>
        <v>820.09999999999991</v>
      </c>
      <c r="J181">
        <f t="shared" si="224"/>
        <v>0</v>
      </c>
      <c r="K181">
        <f t="shared" si="224"/>
        <v>998.20599999999899</v>
      </c>
      <c r="L181">
        <f t="shared" si="224"/>
        <v>32.200000000000003</v>
      </c>
      <c r="M181">
        <f t="shared" si="224"/>
        <v>0</v>
      </c>
      <c r="N181">
        <f t="shared" si="224"/>
        <v>73</v>
      </c>
      <c r="O181">
        <f t="shared" si="224"/>
        <v>56.84</v>
      </c>
      <c r="P181">
        <f t="shared" si="224"/>
        <v>208</v>
      </c>
      <c r="Q181">
        <f t="shared" si="224"/>
        <v>323</v>
      </c>
      <c r="R181">
        <f t="shared" si="224"/>
        <v>0</v>
      </c>
      <c r="S181">
        <f t="shared" si="224"/>
        <v>150</v>
      </c>
      <c r="T181">
        <f t="shared" si="224"/>
        <v>1968.9931343988301</v>
      </c>
      <c r="U181">
        <f t="shared" si="224"/>
        <v>4606.4979338755393</v>
      </c>
      <c r="W181">
        <f t="shared" si="200"/>
        <v>1190.1399999999999</v>
      </c>
    </row>
    <row r="182" spans="2:23" x14ac:dyDescent="0.2">
      <c r="B182">
        <f t="shared" si="201"/>
        <v>730.13799999999901</v>
      </c>
      <c r="E182">
        <f t="shared" ref="E182:U182" si="226">E119</f>
        <v>2033</v>
      </c>
      <c r="F182">
        <f t="shared" si="226"/>
        <v>0</v>
      </c>
      <c r="G182">
        <f t="shared" si="226"/>
        <v>598.5</v>
      </c>
      <c r="H182">
        <f t="shared" ref="H182" si="227">H119</f>
        <v>131.63799999999901</v>
      </c>
      <c r="I182">
        <f t="shared" si="226"/>
        <v>820.09999999999991</v>
      </c>
      <c r="J182">
        <f t="shared" si="226"/>
        <v>0</v>
      </c>
      <c r="K182">
        <f t="shared" si="226"/>
        <v>1030.6259999999991</v>
      </c>
      <c r="L182">
        <f t="shared" si="226"/>
        <v>32.200000000000003</v>
      </c>
      <c r="M182">
        <f t="shared" si="226"/>
        <v>0</v>
      </c>
      <c r="N182">
        <f t="shared" si="226"/>
        <v>73</v>
      </c>
      <c r="O182">
        <f t="shared" si="226"/>
        <v>56.84</v>
      </c>
      <c r="P182">
        <f t="shared" si="226"/>
        <v>208</v>
      </c>
      <c r="Q182">
        <f t="shared" si="226"/>
        <v>323</v>
      </c>
      <c r="R182">
        <f t="shared" si="226"/>
        <v>0</v>
      </c>
      <c r="S182">
        <f t="shared" si="226"/>
        <v>150</v>
      </c>
      <c r="T182">
        <f t="shared" si="226"/>
        <v>1992.11677062428</v>
      </c>
      <c r="U182">
        <f t="shared" si="226"/>
        <v>4798.8981520155985</v>
      </c>
      <c r="W182">
        <f t="shared" si="200"/>
        <v>1190.1399999999999</v>
      </c>
    </row>
    <row r="183" spans="2:23" x14ac:dyDescent="0.2">
      <c r="B183">
        <f t="shared" si="201"/>
        <v>739.45299999999907</v>
      </c>
      <c r="E183">
        <f t="shared" ref="E183:U183" si="228">E120</f>
        <v>2034</v>
      </c>
      <c r="F183">
        <f t="shared" si="228"/>
        <v>0</v>
      </c>
      <c r="G183">
        <f t="shared" si="228"/>
        <v>598.5</v>
      </c>
      <c r="H183">
        <f t="shared" ref="H183" si="229">H120</f>
        <v>140.95299999999901</v>
      </c>
      <c r="I183">
        <f t="shared" si="228"/>
        <v>820.09999999999991</v>
      </c>
      <c r="J183">
        <f t="shared" si="228"/>
        <v>0</v>
      </c>
      <c r="K183">
        <f t="shared" si="228"/>
        <v>1063.6059999999991</v>
      </c>
      <c r="L183">
        <f t="shared" si="228"/>
        <v>32.200000000000003</v>
      </c>
      <c r="M183">
        <f t="shared" si="228"/>
        <v>0</v>
      </c>
      <c r="N183">
        <f t="shared" si="228"/>
        <v>73</v>
      </c>
      <c r="O183">
        <f t="shared" si="228"/>
        <v>56.84</v>
      </c>
      <c r="P183">
        <f t="shared" si="228"/>
        <v>208</v>
      </c>
      <c r="Q183">
        <f t="shared" si="228"/>
        <v>323</v>
      </c>
      <c r="R183">
        <f t="shared" si="228"/>
        <v>0</v>
      </c>
      <c r="S183">
        <f t="shared" si="228"/>
        <v>150</v>
      </c>
      <c r="T183">
        <f t="shared" si="228"/>
        <v>2015.2404068497401</v>
      </c>
      <c r="U183">
        <f t="shared" si="228"/>
        <v>4992.5343701556694</v>
      </c>
      <c r="W183">
        <f t="shared" si="200"/>
        <v>1190.1399999999999</v>
      </c>
    </row>
    <row r="184" spans="2:23" x14ac:dyDescent="0.2">
      <c r="B184">
        <f t="shared" si="201"/>
        <v>748.94299999999998</v>
      </c>
      <c r="E184">
        <f t="shared" ref="E184:U184" si="230">E121</f>
        <v>2035</v>
      </c>
      <c r="F184">
        <f t="shared" si="230"/>
        <v>0</v>
      </c>
      <c r="G184">
        <f t="shared" si="230"/>
        <v>598.5</v>
      </c>
      <c r="H184">
        <f t="shared" ref="H184" si="231">H121</f>
        <v>150.44300000000001</v>
      </c>
      <c r="I184">
        <f t="shared" si="230"/>
        <v>655.9</v>
      </c>
      <c r="J184">
        <f t="shared" si="230"/>
        <v>0</v>
      </c>
      <c r="K184">
        <f t="shared" si="230"/>
        <v>1096.824999999998</v>
      </c>
      <c r="L184">
        <f t="shared" si="230"/>
        <v>32.200000000000003</v>
      </c>
      <c r="M184">
        <f t="shared" si="230"/>
        <v>0</v>
      </c>
      <c r="N184">
        <f t="shared" si="230"/>
        <v>73</v>
      </c>
      <c r="O184">
        <f t="shared" si="230"/>
        <v>56.84</v>
      </c>
      <c r="P184">
        <f t="shared" si="230"/>
        <v>208</v>
      </c>
      <c r="Q184">
        <f t="shared" si="230"/>
        <v>323</v>
      </c>
      <c r="R184">
        <f t="shared" si="230"/>
        <v>0</v>
      </c>
      <c r="S184">
        <f t="shared" si="230"/>
        <v>150</v>
      </c>
      <c r="T184">
        <f t="shared" si="230"/>
        <v>2038.3640430752</v>
      </c>
      <c r="U184">
        <f t="shared" si="230"/>
        <v>5186.8705882957302</v>
      </c>
      <c r="W184">
        <f t="shared" si="200"/>
        <v>1025.94</v>
      </c>
    </row>
    <row r="185" spans="2:23" x14ac:dyDescent="0.2">
      <c r="B185">
        <f t="shared" si="201"/>
        <v>764.99188391477105</v>
      </c>
      <c r="E185">
        <f t="shared" ref="E185:U185" si="232">E122</f>
        <v>2036</v>
      </c>
      <c r="F185">
        <f t="shared" si="232"/>
        <v>0</v>
      </c>
      <c r="G185">
        <f t="shared" si="232"/>
        <v>604.99288391477103</v>
      </c>
      <c r="H185">
        <f t="shared" ref="H185" si="233">H122</f>
        <v>159.999</v>
      </c>
      <c r="I185">
        <f t="shared" si="232"/>
        <v>655.9</v>
      </c>
      <c r="J185">
        <f t="shared" si="232"/>
        <v>0</v>
      </c>
      <c r="K185">
        <f t="shared" si="232"/>
        <v>1129.6099999999981</v>
      </c>
      <c r="L185">
        <f t="shared" si="232"/>
        <v>32.200000000000003</v>
      </c>
      <c r="M185">
        <f t="shared" si="232"/>
        <v>0</v>
      </c>
      <c r="N185">
        <f t="shared" si="232"/>
        <v>73</v>
      </c>
      <c r="O185">
        <f t="shared" si="232"/>
        <v>56.84</v>
      </c>
      <c r="P185">
        <f t="shared" si="232"/>
        <v>208</v>
      </c>
      <c r="Q185">
        <f t="shared" si="232"/>
        <v>323</v>
      </c>
      <c r="R185">
        <f t="shared" si="232"/>
        <v>0</v>
      </c>
      <c r="S185">
        <f t="shared" si="232"/>
        <v>150</v>
      </c>
      <c r="T185">
        <f t="shared" si="232"/>
        <v>2069.81867299853</v>
      </c>
      <c r="U185">
        <f t="shared" si="232"/>
        <v>5268.9436946225796</v>
      </c>
      <c r="W185">
        <f t="shared" si="200"/>
        <v>1025.94</v>
      </c>
    </row>
    <row r="186" spans="2:23" x14ac:dyDescent="0.2">
      <c r="B186">
        <f t="shared" si="201"/>
        <v>781.17276782954298</v>
      </c>
      <c r="E186">
        <f t="shared" ref="E186:U186" si="234">E123</f>
        <v>2037</v>
      </c>
      <c r="F186">
        <f t="shared" si="234"/>
        <v>0</v>
      </c>
      <c r="G186">
        <f t="shared" si="234"/>
        <v>611.48576782954297</v>
      </c>
      <c r="H186">
        <f t="shared" ref="H186" si="235">H123</f>
        <v>169.68700000000001</v>
      </c>
      <c r="I186">
        <f t="shared" si="234"/>
        <v>655.9</v>
      </c>
      <c r="J186">
        <f t="shared" si="234"/>
        <v>0</v>
      </c>
      <c r="K186">
        <f t="shared" si="234"/>
        <v>1162.784999999998</v>
      </c>
      <c r="L186">
        <f t="shared" si="234"/>
        <v>32.200000000000003</v>
      </c>
      <c r="M186">
        <f t="shared" si="234"/>
        <v>0</v>
      </c>
      <c r="N186">
        <f t="shared" si="234"/>
        <v>73</v>
      </c>
      <c r="O186">
        <f t="shared" si="234"/>
        <v>56.84</v>
      </c>
      <c r="P186">
        <f t="shared" si="234"/>
        <v>208</v>
      </c>
      <c r="Q186">
        <f t="shared" si="234"/>
        <v>323</v>
      </c>
      <c r="R186">
        <f t="shared" si="234"/>
        <v>0</v>
      </c>
      <c r="S186">
        <f t="shared" si="234"/>
        <v>150</v>
      </c>
      <c r="T186">
        <f t="shared" si="234"/>
        <v>2101.2733029218598</v>
      </c>
      <c r="U186">
        <f t="shared" si="234"/>
        <v>5351.5448009494303</v>
      </c>
      <c r="W186">
        <f t="shared" si="200"/>
        <v>1025.94</v>
      </c>
    </row>
    <row r="187" spans="2:23" x14ac:dyDescent="0.2">
      <c r="B187">
        <f t="shared" si="201"/>
        <v>797.44265174431507</v>
      </c>
      <c r="E187">
        <f t="shared" ref="E187:U187" si="236">E124</f>
        <v>2038</v>
      </c>
      <c r="F187">
        <f t="shared" si="236"/>
        <v>0</v>
      </c>
      <c r="G187">
        <f t="shared" si="236"/>
        <v>617.97865174431502</v>
      </c>
      <c r="H187">
        <f t="shared" ref="H187" si="237">H124</f>
        <v>179.464</v>
      </c>
      <c r="I187">
        <f t="shared" si="236"/>
        <v>655.9</v>
      </c>
      <c r="J187">
        <f t="shared" si="236"/>
        <v>0</v>
      </c>
      <c r="K187">
        <f t="shared" si="236"/>
        <v>1195.7959999999971</v>
      </c>
      <c r="L187">
        <f t="shared" si="236"/>
        <v>32.200000000000003</v>
      </c>
      <c r="M187">
        <f t="shared" si="236"/>
        <v>0</v>
      </c>
      <c r="N187">
        <f t="shared" si="236"/>
        <v>73</v>
      </c>
      <c r="O187">
        <f t="shared" si="236"/>
        <v>56.84</v>
      </c>
      <c r="P187">
        <f t="shared" si="236"/>
        <v>208</v>
      </c>
      <c r="Q187">
        <f t="shared" si="236"/>
        <v>323</v>
      </c>
      <c r="R187">
        <f t="shared" si="236"/>
        <v>0</v>
      </c>
      <c r="S187">
        <f t="shared" si="236"/>
        <v>150</v>
      </c>
      <c r="T187">
        <f t="shared" si="236"/>
        <v>2132.7279328452</v>
      </c>
      <c r="U187">
        <f t="shared" si="236"/>
        <v>5434.5019072762798</v>
      </c>
      <c r="W187">
        <f t="shared" si="200"/>
        <v>1025.94</v>
      </c>
    </row>
    <row r="188" spans="2:23" x14ac:dyDescent="0.2">
      <c r="B188">
        <f t="shared" si="201"/>
        <v>813.7625356590861</v>
      </c>
      <c r="E188">
        <f t="shared" ref="E188:U188" si="238">E125</f>
        <v>2039</v>
      </c>
      <c r="F188">
        <f t="shared" si="238"/>
        <v>0</v>
      </c>
      <c r="G188">
        <f t="shared" si="238"/>
        <v>624.47153565908604</v>
      </c>
      <c r="H188">
        <f t="shared" ref="H188" si="239">H125</f>
        <v>189.291</v>
      </c>
      <c r="I188">
        <f t="shared" si="238"/>
        <v>484.5</v>
      </c>
      <c r="J188">
        <f t="shared" si="238"/>
        <v>0</v>
      </c>
      <c r="K188">
        <f t="shared" si="238"/>
        <v>1228.896999999997</v>
      </c>
      <c r="L188">
        <f t="shared" si="238"/>
        <v>32.200000000000003</v>
      </c>
      <c r="M188">
        <f t="shared" si="238"/>
        <v>0</v>
      </c>
      <c r="N188">
        <f t="shared" si="238"/>
        <v>73</v>
      </c>
      <c r="O188">
        <f t="shared" si="238"/>
        <v>56.84</v>
      </c>
      <c r="P188">
        <f t="shared" si="238"/>
        <v>208</v>
      </c>
      <c r="Q188">
        <f t="shared" si="238"/>
        <v>323</v>
      </c>
      <c r="R188">
        <f t="shared" si="238"/>
        <v>0</v>
      </c>
      <c r="S188">
        <f t="shared" si="238"/>
        <v>150</v>
      </c>
      <c r="T188">
        <f t="shared" si="238"/>
        <v>2164.1825627685298</v>
      </c>
      <c r="U188">
        <f t="shared" si="238"/>
        <v>5517.65901360313</v>
      </c>
      <c r="W188">
        <f t="shared" si="200"/>
        <v>854.54000000000008</v>
      </c>
    </row>
    <row r="189" spans="2:23" x14ac:dyDescent="0.2">
      <c r="B189">
        <f t="shared" si="201"/>
        <v>830.12941957385794</v>
      </c>
      <c r="E189">
        <f t="shared" ref="E189:U189" si="240">E126</f>
        <v>2040</v>
      </c>
      <c r="F189">
        <f t="shared" si="240"/>
        <v>0</v>
      </c>
      <c r="G189">
        <f t="shared" si="240"/>
        <v>630.96441957385798</v>
      </c>
      <c r="H189">
        <f t="shared" ref="H189" si="241">H126</f>
        <v>199.16499999999999</v>
      </c>
      <c r="I189">
        <f t="shared" si="240"/>
        <v>484.5</v>
      </c>
      <c r="J189">
        <f t="shared" si="240"/>
        <v>0</v>
      </c>
      <c r="K189">
        <f t="shared" si="240"/>
        <v>1262.1589999999969</v>
      </c>
      <c r="L189">
        <f t="shared" si="240"/>
        <v>32.200000000000003</v>
      </c>
      <c r="M189">
        <f t="shared" si="240"/>
        <v>0</v>
      </c>
      <c r="N189">
        <f t="shared" si="240"/>
        <v>73</v>
      </c>
      <c r="O189">
        <f t="shared" si="240"/>
        <v>56.84</v>
      </c>
      <c r="P189">
        <f t="shared" si="240"/>
        <v>208</v>
      </c>
      <c r="Q189">
        <f t="shared" si="240"/>
        <v>323</v>
      </c>
      <c r="R189">
        <f t="shared" si="240"/>
        <v>0</v>
      </c>
      <c r="S189">
        <f t="shared" si="240"/>
        <v>150</v>
      </c>
      <c r="T189">
        <f t="shared" si="240"/>
        <v>2195.63719269186</v>
      </c>
      <c r="U189">
        <f t="shared" si="240"/>
        <v>5601.0041199299794</v>
      </c>
      <c r="W189">
        <f t="shared" si="200"/>
        <v>854.54000000000008</v>
      </c>
    </row>
    <row r="190" spans="2:23" x14ac:dyDescent="0.2">
      <c r="B190">
        <f t="shared" si="201"/>
        <v>891.10772548473597</v>
      </c>
      <c r="E190">
        <f t="shared" ref="E190:U190" si="242">E127</f>
        <v>2041</v>
      </c>
      <c r="F190">
        <f t="shared" si="242"/>
        <v>0</v>
      </c>
      <c r="G190">
        <f t="shared" si="242"/>
        <v>682.00372548473695</v>
      </c>
      <c r="H190">
        <f t="shared" ref="H190" si="243">H127</f>
        <v>209.10399999999899</v>
      </c>
      <c r="I190">
        <f t="shared" si="242"/>
        <v>484.5</v>
      </c>
      <c r="J190">
        <f t="shared" si="242"/>
        <v>0</v>
      </c>
      <c r="K190">
        <f t="shared" si="242"/>
        <v>1295.615999999997</v>
      </c>
      <c r="L190">
        <f t="shared" si="242"/>
        <v>32.200000000000003</v>
      </c>
      <c r="M190">
        <f t="shared" si="242"/>
        <v>0</v>
      </c>
      <c r="N190">
        <f t="shared" si="242"/>
        <v>73</v>
      </c>
      <c r="O190">
        <f t="shared" si="242"/>
        <v>56.84</v>
      </c>
      <c r="P190">
        <f t="shared" si="242"/>
        <v>208</v>
      </c>
      <c r="Q190">
        <f t="shared" si="242"/>
        <v>323</v>
      </c>
      <c r="R190">
        <f t="shared" si="242"/>
        <v>0</v>
      </c>
      <c r="S190">
        <f t="shared" si="242"/>
        <v>150</v>
      </c>
      <c r="T190">
        <f t="shared" si="242"/>
        <v>2444.86102408122</v>
      </c>
      <c r="U190">
        <f t="shared" si="242"/>
        <v>6126.9470598934995</v>
      </c>
      <c r="W190">
        <f t="shared" si="200"/>
        <v>854.54000000000008</v>
      </c>
    </row>
    <row r="191" spans="2:23" x14ac:dyDescent="0.2">
      <c r="B191">
        <f t="shared" si="201"/>
        <v>952.24503139561602</v>
      </c>
      <c r="E191">
        <f t="shared" ref="E191:U191" si="244">E128</f>
        <v>2042</v>
      </c>
      <c r="F191">
        <f t="shared" si="244"/>
        <v>0</v>
      </c>
      <c r="G191">
        <f t="shared" si="244"/>
        <v>733.04303139561603</v>
      </c>
      <c r="H191">
        <f t="shared" ref="H191" si="245">H128</f>
        <v>219.202</v>
      </c>
      <c r="I191">
        <f t="shared" si="244"/>
        <v>484.5</v>
      </c>
      <c r="J191">
        <f t="shared" si="244"/>
        <v>0</v>
      </c>
      <c r="K191">
        <f t="shared" si="244"/>
        <v>1328.958999999998</v>
      </c>
      <c r="L191">
        <f t="shared" si="244"/>
        <v>32.200000000000003</v>
      </c>
      <c r="M191">
        <f t="shared" si="244"/>
        <v>0</v>
      </c>
      <c r="N191">
        <f t="shared" si="244"/>
        <v>73</v>
      </c>
      <c r="O191">
        <f t="shared" si="244"/>
        <v>56.84</v>
      </c>
      <c r="P191">
        <f t="shared" si="244"/>
        <v>208</v>
      </c>
      <c r="Q191">
        <f t="shared" si="244"/>
        <v>323</v>
      </c>
      <c r="R191">
        <f t="shared" si="244"/>
        <v>0</v>
      </c>
      <c r="S191">
        <f t="shared" si="244"/>
        <v>150</v>
      </c>
      <c r="T191">
        <f t="shared" si="244"/>
        <v>2694.0848554705799</v>
      </c>
      <c r="U191">
        <f t="shared" si="244"/>
        <v>6653.52599985701</v>
      </c>
      <c r="W191">
        <f t="shared" si="200"/>
        <v>854.54000000000008</v>
      </c>
    </row>
    <row r="192" spans="2:23" x14ac:dyDescent="0.2">
      <c r="B192">
        <f t="shared" si="201"/>
        <v>1013.522337306495</v>
      </c>
      <c r="E192">
        <f t="shared" ref="E192:U192" si="246">E129</f>
        <v>2043</v>
      </c>
      <c r="F192">
        <f t="shared" si="246"/>
        <v>0</v>
      </c>
      <c r="G192">
        <f t="shared" si="246"/>
        <v>784.08233730649499</v>
      </c>
      <c r="H192">
        <f t="shared" ref="H192" si="247">H129</f>
        <v>229.44</v>
      </c>
      <c r="I192">
        <f t="shared" si="246"/>
        <v>484.5</v>
      </c>
      <c r="J192">
        <f t="shared" si="246"/>
        <v>0</v>
      </c>
      <c r="K192">
        <f t="shared" si="246"/>
        <v>1363.0309999999979</v>
      </c>
      <c r="L192">
        <f t="shared" si="246"/>
        <v>32.200000000000003</v>
      </c>
      <c r="M192">
        <f t="shared" si="246"/>
        <v>0</v>
      </c>
      <c r="N192">
        <f t="shared" si="246"/>
        <v>73</v>
      </c>
      <c r="O192">
        <f t="shared" si="246"/>
        <v>56.84</v>
      </c>
      <c r="P192">
        <f t="shared" si="246"/>
        <v>208</v>
      </c>
      <c r="Q192">
        <f t="shared" si="246"/>
        <v>323</v>
      </c>
      <c r="R192">
        <f t="shared" si="246"/>
        <v>0</v>
      </c>
      <c r="S192">
        <f t="shared" si="246"/>
        <v>150</v>
      </c>
      <c r="T192">
        <f t="shared" si="246"/>
        <v>2943.3086868599398</v>
      </c>
      <c r="U192">
        <f t="shared" si="246"/>
        <v>7180.66493982053</v>
      </c>
      <c r="W192">
        <f t="shared" si="200"/>
        <v>854.54000000000008</v>
      </c>
    </row>
    <row r="193" spans="2:23" x14ac:dyDescent="0.2">
      <c r="B193">
        <f t="shared" si="201"/>
        <v>1074.9316432173739</v>
      </c>
      <c r="E193">
        <f t="shared" ref="E193:U193" si="248">E130</f>
        <v>2044</v>
      </c>
      <c r="F193">
        <f t="shared" si="248"/>
        <v>0</v>
      </c>
      <c r="G193">
        <f t="shared" si="248"/>
        <v>835.12164321737396</v>
      </c>
      <c r="H193">
        <f t="shared" ref="H193" si="249">H130</f>
        <v>239.81</v>
      </c>
      <c r="I193">
        <f t="shared" si="248"/>
        <v>484.5</v>
      </c>
      <c r="J193">
        <f t="shared" si="248"/>
        <v>0</v>
      </c>
      <c r="K193">
        <f t="shared" si="248"/>
        <v>1397.416999999997</v>
      </c>
      <c r="L193">
        <f t="shared" si="248"/>
        <v>32.200000000000003</v>
      </c>
      <c r="M193">
        <f t="shared" si="248"/>
        <v>0</v>
      </c>
      <c r="N193">
        <f t="shared" si="248"/>
        <v>73</v>
      </c>
      <c r="O193">
        <f t="shared" si="248"/>
        <v>56.84</v>
      </c>
      <c r="P193">
        <f t="shared" si="248"/>
        <v>208</v>
      </c>
      <c r="Q193">
        <f t="shared" si="248"/>
        <v>323</v>
      </c>
      <c r="R193">
        <f t="shared" si="248"/>
        <v>139.45195041677499</v>
      </c>
      <c r="S193">
        <f t="shared" si="248"/>
        <v>150</v>
      </c>
      <c r="T193">
        <f t="shared" si="248"/>
        <v>3192.5325182493002</v>
      </c>
      <c r="U193">
        <f t="shared" si="248"/>
        <v>7708.3318797840502</v>
      </c>
      <c r="W193">
        <f t="shared" si="200"/>
        <v>854.54000000000008</v>
      </c>
    </row>
    <row r="194" spans="2:23" x14ac:dyDescent="0.2">
      <c r="B194">
        <f t="shared" si="201"/>
        <v>1136.448949128252</v>
      </c>
      <c r="E194">
        <f t="shared" ref="E194:U194" si="250">E131</f>
        <v>2045</v>
      </c>
      <c r="F194">
        <f t="shared" si="250"/>
        <v>0</v>
      </c>
      <c r="G194">
        <f t="shared" si="250"/>
        <v>886.16094912825304</v>
      </c>
      <c r="H194">
        <f t="shared" ref="H194" si="251">H131</f>
        <v>250.28799999999899</v>
      </c>
      <c r="I194">
        <f t="shared" si="250"/>
        <v>215.8</v>
      </c>
      <c r="J194">
        <f t="shared" si="250"/>
        <v>0</v>
      </c>
      <c r="K194">
        <f t="shared" si="250"/>
        <v>1432.454999999997</v>
      </c>
      <c r="L194">
        <f t="shared" si="250"/>
        <v>0</v>
      </c>
      <c r="M194">
        <f t="shared" si="250"/>
        <v>0</v>
      </c>
      <c r="N194">
        <f t="shared" si="250"/>
        <v>73</v>
      </c>
      <c r="O194">
        <f t="shared" si="250"/>
        <v>56.84</v>
      </c>
      <c r="P194">
        <f t="shared" si="250"/>
        <v>208</v>
      </c>
      <c r="Q194">
        <f t="shared" si="250"/>
        <v>323</v>
      </c>
      <c r="R194">
        <f t="shared" si="250"/>
        <v>278.90390083355101</v>
      </c>
      <c r="S194">
        <f t="shared" si="250"/>
        <v>150</v>
      </c>
      <c r="T194">
        <f t="shared" si="250"/>
        <v>3441.7563496386601</v>
      </c>
      <c r="U194">
        <f t="shared" si="250"/>
        <v>8236.4308197475602</v>
      </c>
      <c r="W194">
        <f t="shared" si="200"/>
        <v>553.64</v>
      </c>
    </row>
    <row r="195" spans="2:23" x14ac:dyDescent="0.2"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2:23" x14ac:dyDescent="0.2"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2:23" x14ac:dyDescent="0.2"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2:23" x14ac:dyDescent="0.2"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2:23" x14ac:dyDescent="0.2"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2" spans="2:23" x14ac:dyDescent="0.2"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2:23" x14ac:dyDescent="0.2"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23" x14ac:dyDescent="0.2"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23" x14ac:dyDescent="0.2"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23" x14ac:dyDescent="0.2"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23" x14ac:dyDescent="0.2"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23" x14ac:dyDescent="0.2"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4" spans="1:19" x14ac:dyDescent="0.2">
      <c r="A214" t="s">
        <v>49</v>
      </c>
      <c r="B214" t="s">
        <v>48</v>
      </c>
    </row>
    <row r="215" spans="1:19" x14ac:dyDescent="0.2">
      <c r="A215" t="s">
        <v>2</v>
      </c>
      <c r="B215" t="s">
        <v>103</v>
      </c>
    </row>
    <row r="216" spans="1:19" x14ac:dyDescent="0.2">
      <c r="A216" t="s">
        <v>3</v>
      </c>
      <c r="B216" t="s">
        <v>36</v>
      </c>
    </row>
    <row r="217" spans="1:19" x14ac:dyDescent="0.2">
      <c r="A217" t="s">
        <v>46</v>
      </c>
      <c r="B217" t="s">
        <v>40</v>
      </c>
    </row>
    <row r="218" spans="1:19" x14ac:dyDescent="0.2">
      <c r="A218" t="s">
        <v>4</v>
      </c>
      <c r="B218" t="s">
        <v>111</v>
      </c>
    </row>
    <row r="219" spans="1:19" x14ac:dyDescent="0.2">
      <c r="A219" t="s">
        <v>5</v>
      </c>
      <c r="B219" t="s">
        <v>32</v>
      </c>
    </row>
    <row r="220" spans="1:19" x14ac:dyDescent="0.2">
      <c r="A220" t="s">
        <v>6</v>
      </c>
      <c r="B220" t="s">
        <v>52</v>
      </c>
    </row>
    <row r="221" spans="1:19" x14ac:dyDescent="0.2">
      <c r="A221" t="s">
        <v>7</v>
      </c>
      <c r="B221" t="s">
        <v>33</v>
      </c>
    </row>
    <row r="222" spans="1:19" x14ac:dyDescent="0.2">
      <c r="A222" t="s">
        <v>8</v>
      </c>
      <c r="B222" t="s">
        <v>34</v>
      </c>
    </row>
    <row r="223" spans="1:19" x14ac:dyDescent="0.2">
      <c r="A223" t="s">
        <v>9</v>
      </c>
      <c r="B223" t="s">
        <v>52</v>
      </c>
    </row>
    <row r="224" spans="1:19" x14ac:dyDescent="0.2">
      <c r="A224" t="s">
        <v>10</v>
      </c>
      <c r="B224" t="s">
        <v>111</v>
      </c>
    </row>
    <row r="225" spans="1:2" x14ac:dyDescent="0.2">
      <c r="A225" t="s">
        <v>11</v>
      </c>
      <c r="B225" t="s">
        <v>52</v>
      </c>
    </row>
    <row r="226" spans="1:2" x14ac:dyDescent="0.2">
      <c r="A226" t="s">
        <v>12</v>
      </c>
      <c r="B226" t="s">
        <v>32</v>
      </c>
    </row>
    <row r="227" spans="1:2" x14ac:dyDescent="0.2">
      <c r="A227" t="s">
        <v>13</v>
      </c>
      <c r="B227" t="s">
        <v>52</v>
      </c>
    </row>
    <row r="228" spans="1:2" x14ac:dyDescent="0.2">
      <c r="A228" t="s">
        <v>14</v>
      </c>
      <c r="B228" t="s">
        <v>35</v>
      </c>
    </row>
    <row r="229" spans="1:2" x14ac:dyDescent="0.2">
      <c r="A229" t="s">
        <v>15</v>
      </c>
      <c r="B229" t="s">
        <v>52</v>
      </c>
    </row>
    <row r="230" spans="1:2" x14ac:dyDescent="0.2">
      <c r="A230" t="s">
        <v>16</v>
      </c>
      <c r="B230" t="s">
        <v>32</v>
      </c>
    </row>
    <row r="231" spans="1:2" x14ac:dyDescent="0.2">
      <c r="A231" t="s">
        <v>17</v>
      </c>
      <c r="B231" t="s">
        <v>52</v>
      </c>
    </row>
    <row r="232" spans="1:2" x14ac:dyDescent="0.2">
      <c r="A232" t="s">
        <v>18</v>
      </c>
      <c r="B232" t="s">
        <v>2</v>
      </c>
    </row>
    <row r="233" spans="1:2" x14ac:dyDescent="0.2">
      <c r="A233" t="s">
        <v>19</v>
      </c>
      <c r="B233" t="s">
        <v>36</v>
      </c>
    </row>
    <row r="234" spans="1:2" x14ac:dyDescent="0.2">
      <c r="A234" t="s">
        <v>20</v>
      </c>
      <c r="B234" t="s">
        <v>52</v>
      </c>
    </row>
    <row r="235" spans="1:2" x14ac:dyDescent="0.2">
      <c r="A235" t="s">
        <v>21</v>
      </c>
      <c r="B235" t="s">
        <v>52</v>
      </c>
    </row>
    <row r="236" spans="1:2" x14ac:dyDescent="0.2">
      <c r="A236" t="s">
        <v>22</v>
      </c>
      <c r="B236" t="s">
        <v>111</v>
      </c>
    </row>
    <row r="237" spans="1:2" x14ac:dyDescent="0.2">
      <c r="A237" t="s">
        <v>23</v>
      </c>
      <c r="B237" t="s">
        <v>52</v>
      </c>
    </row>
    <row r="238" spans="1:2" x14ac:dyDescent="0.2">
      <c r="A238" t="s">
        <v>61</v>
      </c>
      <c r="B238" t="s">
        <v>52</v>
      </c>
    </row>
    <row r="239" spans="1:2" x14ac:dyDescent="0.2">
      <c r="A239" t="s">
        <v>62</v>
      </c>
      <c r="B239" t="s">
        <v>52</v>
      </c>
    </row>
    <row r="240" spans="1:2" x14ac:dyDescent="0.2">
      <c r="A240" t="s">
        <v>60</v>
      </c>
      <c r="B240" t="s">
        <v>52</v>
      </c>
    </row>
    <row r="241" spans="1:2" x14ac:dyDescent="0.2">
      <c r="A241" t="s">
        <v>24</v>
      </c>
      <c r="B241" t="s">
        <v>52</v>
      </c>
    </row>
    <row r="242" spans="1:2" x14ac:dyDescent="0.2">
      <c r="A242" t="s">
        <v>25</v>
      </c>
      <c r="B242" t="s">
        <v>36</v>
      </c>
    </row>
    <row r="243" spans="1:2" x14ac:dyDescent="0.2">
      <c r="A243" t="s">
        <v>26</v>
      </c>
      <c r="B243" t="s">
        <v>37</v>
      </c>
    </row>
    <row r="244" spans="1:2" x14ac:dyDescent="0.2">
      <c r="A244" t="s">
        <v>27</v>
      </c>
      <c r="B244" t="s">
        <v>34</v>
      </c>
    </row>
    <row r="245" spans="1:2" x14ac:dyDescent="0.2">
      <c r="A245" t="s">
        <v>28</v>
      </c>
      <c r="B245" t="s">
        <v>51</v>
      </c>
    </row>
    <row r="246" spans="1:2" x14ac:dyDescent="0.2">
      <c r="A246" t="s">
        <v>31</v>
      </c>
      <c r="B246" t="s">
        <v>38</v>
      </c>
    </row>
    <row r="247" spans="1:2" x14ac:dyDescent="0.2">
      <c r="A247" t="s">
        <v>29</v>
      </c>
      <c r="B247" t="s">
        <v>112</v>
      </c>
    </row>
    <row r="248" spans="1:2" x14ac:dyDescent="0.2">
      <c r="A248" t="s">
        <v>90</v>
      </c>
      <c r="B248" t="s">
        <v>112</v>
      </c>
    </row>
    <row r="249" spans="1:2" x14ac:dyDescent="0.2">
      <c r="A249" t="s">
        <v>91</v>
      </c>
      <c r="B249" t="s">
        <v>101</v>
      </c>
    </row>
    <row r="250" spans="1:2" x14ac:dyDescent="0.2">
      <c r="A250" t="s">
        <v>2</v>
      </c>
      <c r="B250" t="s">
        <v>2</v>
      </c>
    </row>
    <row r="251" spans="1:2" x14ac:dyDescent="0.2">
      <c r="A251" t="s">
        <v>25</v>
      </c>
      <c r="B251" t="s">
        <v>36</v>
      </c>
    </row>
    <row r="252" spans="1:2" x14ac:dyDescent="0.2">
      <c r="A252" t="s">
        <v>46</v>
      </c>
      <c r="B252" t="s">
        <v>40</v>
      </c>
    </row>
    <row r="253" spans="1:2" x14ac:dyDescent="0.2">
      <c r="A253" t="s">
        <v>27</v>
      </c>
      <c r="B253" t="s">
        <v>34</v>
      </c>
    </row>
    <row r="254" spans="1:2" x14ac:dyDescent="0.2">
      <c r="A254" t="s">
        <v>66</v>
      </c>
      <c r="B254" t="s">
        <v>33</v>
      </c>
    </row>
    <row r="255" spans="1:2" x14ac:dyDescent="0.2">
      <c r="A255" t="s">
        <v>35</v>
      </c>
      <c r="B255" t="s">
        <v>35</v>
      </c>
    </row>
    <row r="256" spans="1:2" x14ac:dyDescent="0.2">
      <c r="A256" t="s">
        <v>4</v>
      </c>
      <c r="B256" t="s">
        <v>111</v>
      </c>
    </row>
    <row r="257" spans="1:2" x14ac:dyDescent="0.2">
      <c r="A257" t="s">
        <v>10</v>
      </c>
      <c r="B257" t="s">
        <v>111</v>
      </c>
    </row>
    <row r="258" spans="1:2" x14ac:dyDescent="0.2">
      <c r="A258" t="s">
        <v>22</v>
      </c>
      <c r="B258" t="s">
        <v>111</v>
      </c>
    </row>
    <row r="259" spans="1:2" x14ac:dyDescent="0.2">
      <c r="A259" t="s">
        <v>75</v>
      </c>
      <c r="B259" t="s">
        <v>37</v>
      </c>
    </row>
    <row r="260" spans="1:2" x14ac:dyDescent="0.2">
      <c r="A260" t="s">
        <v>76</v>
      </c>
      <c r="B260" t="s">
        <v>37</v>
      </c>
    </row>
    <row r="261" spans="1:2" x14ac:dyDescent="0.2">
      <c r="A261" t="s">
        <v>77</v>
      </c>
      <c r="B261" t="s">
        <v>37</v>
      </c>
    </row>
    <row r="262" spans="1:2" x14ac:dyDescent="0.2">
      <c r="A262" t="s">
        <v>12</v>
      </c>
      <c r="B262" t="s">
        <v>32</v>
      </c>
    </row>
    <row r="263" spans="1:2" x14ac:dyDescent="0.2">
      <c r="A263" t="s">
        <v>16</v>
      </c>
      <c r="B263" t="s">
        <v>32</v>
      </c>
    </row>
    <row r="264" spans="1:2" x14ac:dyDescent="0.2">
      <c r="A264" t="s">
        <v>5</v>
      </c>
      <c r="B264" t="s">
        <v>32</v>
      </c>
    </row>
    <row r="265" spans="1:2" x14ac:dyDescent="0.2">
      <c r="A265" t="s">
        <v>65</v>
      </c>
      <c r="B265" t="s">
        <v>52</v>
      </c>
    </row>
    <row r="266" spans="1:2" x14ac:dyDescent="0.2">
      <c r="A266" t="s">
        <v>47</v>
      </c>
      <c r="B266" t="s">
        <v>50</v>
      </c>
    </row>
    <row r="267" spans="1:2" x14ac:dyDescent="0.2">
      <c r="A267" t="s">
        <v>64</v>
      </c>
      <c r="B267" t="s">
        <v>32</v>
      </c>
    </row>
    <row r="268" spans="1:2" x14ac:dyDescent="0.2">
      <c r="A268" t="s">
        <v>67</v>
      </c>
      <c r="B268" t="s">
        <v>52</v>
      </c>
    </row>
    <row r="269" spans="1:2" x14ac:dyDescent="0.2">
      <c r="A269" t="s">
        <v>68</v>
      </c>
      <c r="B269" t="s">
        <v>52</v>
      </c>
    </row>
    <row r="270" spans="1:2" x14ac:dyDescent="0.2">
      <c r="A270" t="s">
        <v>69</v>
      </c>
      <c r="B270" t="s">
        <v>52</v>
      </c>
    </row>
    <row r="271" spans="1:2" x14ac:dyDescent="0.2">
      <c r="A271" t="s">
        <v>70</v>
      </c>
      <c r="B271" t="s">
        <v>52</v>
      </c>
    </row>
    <row r="272" spans="1:2" x14ac:dyDescent="0.2">
      <c r="A272" t="s">
        <v>71</v>
      </c>
      <c r="B272" t="s">
        <v>52</v>
      </c>
    </row>
    <row r="273" spans="1:2" x14ac:dyDescent="0.2">
      <c r="A273" t="s">
        <v>72</v>
      </c>
      <c r="B273" t="s">
        <v>52</v>
      </c>
    </row>
    <row r="274" spans="1:2" x14ac:dyDescent="0.2">
      <c r="A274" t="s">
        <v>73</v>
      </c>
      <c r="B274" t="s">
        <v>52</v>
      </c>
    </row>
    <row r="275" spans="1:2" x14ac:dyDescent="0.2">
      <c r="A275" t="s">
        <v>74</v>
      </c>
      <c r="B275" t="s">
        <v>52</v>
      </c>
    </row>
    <row r="276" spans="1:2" x14ac:dyDescent="0.2">
      <c r="A276" t="s">
        <v>98</v>
      </c>
      <c r="B276" t="s">
        <v>52</v>
      </c>
    </row>
    <row r="277" spans="1:2" x14ac:dyDescent="0.2">
      <c r="A277" t="s">
        <v>99</v>
      </c>
      <c r="B277" t="s">
        <v>52</v>
      </c>
    </row>
    <row r="278" spans="1:2" x14ac:dyDescent="0.2">
      <c r="A278" t="s">
        <v>100</v>
      </c>
      <c r="B278" t="s">
        <v>52</v>
      </c>
    </row>
    <row r="279" spans="1:2" x14ac:dyDescent="0.2">
      <c r="A279" t="s">
        <v>79</v>
      </c>
      <c r="B279" t="s">
        <v>52</v>
      </c>
    </row>
    <row r="280" spans="1:2" x14ac:dyDescent="0.2">
      <c r="A280" t="s">
        <v>80</v>
      </c>
      <c r="B280" t="s">
        <v>52</v>
      </c>
    </row>
    <row r="281" spans="1:2" x14ac:dyDescent="0.2">
      <c r="A281" t="s">
        <v>81</v>
      </c>
      <c r="B281" t="s">
        <v>52</v>
      </c>
    </row>
    <row r="282" spans="1:2" x14ac:dyDescent="0.2">
      <c r="A282" t="s">
        <v>82</v>
      </c>
      <c r="B282" t="s">
        <v>52</v>
      </c>
    </row>
    <row r="283" spans="1:2" x14ac:dyDescent="0.2">
      <c r="A283" t="s">
        <v>78</v>
      </c>
      <c r="B283" t="s">
        <v>52</v>
      </c>
    </row>
    <row r="284" spans="1:2" x14ac:dyDescent="0.2">
      <c r="A284" t="s">
        <v>28</v>
      </c>
      <c r="B284" t="s">
        <v>51</v>
      </c>
    </row>
    <row r="285" spans="1:2" x14ac:dyDescent="0.2">
      <c r="A285" t="s">
        <v>31</v>
      </c>
      <c r="B285" t="s">
        <v>38</v>
      </c>
    </row>
    <row r="286" spans="1:2" x14ac:dyDescent="0.2">
      <c r="A286" t="s">
        <v>29</v>
      </c>
      <c r="B286" t="s">
        <v>112</v>
      </c>
    </row>
    <row r="287" spans="1:2" x14ac:dyDescent="0.2">
      <c r="A287" t="s">
        <v>96</v>
      </c>
      <c r="B287" t="s">
        <v>103</v>
      </c>
    </row>
    <row r="288" spans="1:2" x14ac:dyDescent="0.2">
      <c r="A288" t="s">
        <v>97</v>
      </c>
      <c r="B288" t="s">
        <v>111</v>
      </c>
    </row>
    <row r="289" spans="1:2" x14ac:dyDescent="0.2">
      <c r="A289" t="s">
        <v>92</v>
      </c>
      <c r="B289" t="s">
        <v>113</v>
      </c>
    </row>
    <row r="290" spans="1:2" x14ac:dyDescent="0.2">
      <c r="A290" t="s">
        <v>93</v>
      </c>
      <c r="B290" t="s">
        <v>101</v>
      </c>
    </row>
    <row r="291" spans="1:2" x14ac:dyDescent="0.2">
      <c r="A291" t="s">
        <v>94</v>
      </c>
      <c r="B291" t="s">
        <v>103</v>
      </c>
    </row>
    <row r="292" spans="1:2" x14ac:dyDescent="0.2">
      <c r="A292" t="s">
        <v>102</v>
      </c>
      <c r="B292" t="s">
        <v>50</v>
      </c>
    </row>
    <row r="293" spans="1:2" x14ac:dyDescent="0.2">
      <c r="A293" t="s">
        <v>95</v>
      </c>
      <c r="B293" t="s">
        <v>111</v>
      </c>
    </row>
  </sheetData>
  <sortState xmlns:xlrd2="http://schemas.microsoft.com/office/spreadsheetml/2017/richdata2" ref="J36:J70">
    <sortCondition ref="J36:J7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93"/>
  <sheetViews>
    <sheetView workbookViewId="0">
      <selection activeCell="P139" sqref="P139"/>
    </sheetView>
  </sheetViews>
  <sheetFormatPr baseColWidth="10" defaultRowHeight="16" x14ac:dyDescent="0.2"/>
  <cols>
    <col min="1" max="1" width="29.6640625" customWidth="1"/>
    <col min="2" max="2" width="17.1640625" customWidth="1"/>
    <col min="5" max="5" width="19.6640625" bestFit="1" customWidth="1"/>
  </cols>
  <sheetData>
    <row r="1" spans="3:41" x14ac:dyDescent="0.2">
      <c r="C1" t="s">
        <v>83</v>
      </c>
      <c r="D1" s="2" t="s">
        <v>0</v>
      </c>
      <c r="E1" t="s">
        <v>1</v>
      </c>
      <c r="F1" t="s">
        <v>35</v>
      </c>
      <c r="G1" t="s">
        <v>64</v>
      </c>
      <c r="H1" t="s">
        <v>65</v>
      </c>
      <c r="I1" t="s">
        <v>27</v>
      </c>
      <c r="J1" t="s">
        <v>2</v>
      </c>
      <c r="K1" t="s">
        <v>66</v>
      </c>
      <c r="L1" t="s">
        <v>67</v>
      </c>
      <c r="M1" t="s">
        <v>68</v>
      </c>
      <c r="N1" t="s">
        <v>12</v>
      </c>
      <c r="O1" t="s">
        <v>16</v>
      </c>
      <c r="P1" t="s">
        <v>5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46</v>
      </c>
      <c r="AA1" t="s">
        <v>25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3:41" x14ac:dyDescent="0.2">
      <c r="D2" t="s">
        <v>30</v>
      </c>
      <c r="E2">
        <v>2020</v>
      </c>
      <c r="F2">
        <v>1261.0322659869701</v>
      </c>
      <c r="G2">
        <v>0</v>
      </c>
      <c r="H2">
        <v>0</v>
      </c>
      <c r="I2">
        <v>982.53093985596104</v>
      </c>
      <c r="J2">
        <v>1964.1227109448901</v>
      </c>
      <c r="K2">
        <v>375.18479999998999</v>
      </c>
      <c r="L2">
        <v>0</v>
      </c>
      <c r="M2">
        <v>0</v>
      </c>
      <c r="N2">
        <v>0</v>
      </c>
      <c r="O2">
        <v>0</v>
      </c>
      <c r="P2">
        <v>32.7775662409218</v>
      </c>
      <c r="Q2">
        <v>77.829704129713406</v>
      </c>
      <c r="R2">
        <v>125.422416091443</v>
      </c>
      <c r="S2">
        <v>271.00261295397701</v>
      </c>
      <c r="T2">
        <v>97.124917979535795</v>
      </c>
      <c r="U2">
        <v>459.66461474717897</v>
      </c>
      <c r="V2">
        <v>246.84814711424301</v>
      </c>
      <c r="W2">
        <v>582.24763902180996</v>
      </c>
      <c r="X2">
        <v>559.44354959454699</v>
      </c>
      <c r="Y2">
        <v>62.204352862711701</v>
      </c>
      <c r="Z2">
        <v>0</v>
      </c>
      <c r="AA2">
        <v>461.53582161927699</v>
      </c>
      <c r="AB2">
        <v>0</v>
      </c>
      <c r="AC2">
        <v>0</v>
      </c>
      <c r="AD2">
        <v>40.176545614450802</v>
      </c>
      <c r="AE2">
        <v>81.852425130263697</v>
      </c>
      <c r="AF2">
        <v>0</v>
      </c>
    </row>
    <row r="3" spans="3:41" x14ac:dyDescent="0.2">
      <c r="D3" t="s">
        <v>30</v>
      </c>
      <c r="E3">
        <v>2022</v>
      </c>
      <c r="F3">
        <v>0</v>
      </c>
      <c r="G3">
        <v>8.2428525170432394</v>
      </c>
      <c r="H3">
        <v>33.662433948124601</v>
      </c>
      <c r="I3">
        <v>1162.32990162547</v>
      </c>
      <c r="J3">
        <v>2059.1168400899601</v>
      </c>
      <c r="K3">
        <v>375.18479999998999</v>
      </c>
      <c r="L3">
        <v>0</v>
      </c>
      <c r="M3">
        <v>0</v>
      </c>
      <c r="N3">
        <v>585.47544144852304</v>
      </c>
      <c r="O3">
        <v>138.35232739383699</v>
      </c>
      <c r="P3">
        <v>151.30551504818999</v>
      </c>
      <c r="Q3">
        <v>0</v>
      </c>
      <c r="R3">
        <v>0</v>
      </c>
      <c r="S3">
        <v>0</v>
      </c>
      <c r="T3">
        <v>0</v>
      </c>
      <c r="U3">
        <v>674.15990532999797</v>
      </c>
      <c r="V3">
        <v>374.68091004490498</v>
      </c>
      <c r="W3">
        <v>731.82762868355303</v>
      </c>
      <c r="X3">
        <v>726.69861435954203</v>
      </c>
      <c r="Y3">
        <v>176.70476948196401</v>
      </c>
      <c r="Z3">
        <v>0</v>
      </c>
      <c r="AA3">
        <v>340.928490479576</v>
      </c>
      <c r="AB3">
        <v>32.118267267465797</v>
      </c>
      <c r="AC3">
        <v>0</v>
      </c>
      <c r="AD3">
        <v>0</v>
      </c>
      <c r="AE3">
        <v>0</v>
      </c>
      <c r="AF3">
        <v>17.632828553812299</v>
      </c>
    </row>
    <row r="4" spans="3:41" x14ac:dyDescent="0.2">
      <c r="D4" t="s">
        <v>30</v>
      </c>
      <c r="E4">
        <v>2025</v>
      </c>
      <c r="F4">
        <v>0</v>
      </c>
      <c r="G4">
        <v>0.97399999999999998</v>
      </c>
      <c r="H4">
        <v>7.3918674216075804</v>
      </c>
      <c r="I4">
        <v>1380.5248220911401</v>
      </c>
      <c r="J4">
        <v>1951.9493894002001</v>
      </c>
      <c r="K4">
        <v>375.18479999998999</v>
      </c>
      <c r="L4">
        <v>0</v>
      </c>
      <c r="M4">
        <v>0</v>
      </c>
      <c r="N4">
        <v>477.72483127989102</v>
      </c>
      <c r="O4">
        <v>149.68121393558701</v>
      </c>
      <c r="P4">
        <v>143.25146455713701</v>
      </c>
      <c r="Q4">
        <v>0</v>
      </c>
      <c r="R4">
        <v>0</v>
      </c>
      <c r="S4">
        <v>0</v>
      </c>
      <c r="T4">
        <v>0</v>
      </c>
      <c r="U4">
        <v>333.20089881136801</v>
      </c>
      <c r="V4">
        <v>192.58901306356401</v>
      </c>
      <c r="W4">
        <v>660.11916176653904</v>
      </c>
      <c r="X4">
        <v>563.86480722329702</v>
      </c>
      <c r="Y4">
        <v>89.999374394239993</v>
      </c>
      <c r="Z4">
        <v>745.32443340499901</v>
      </c>
      <c r="AA4">
        <v>357.80685647109999</v>
      </c>
      <c r="AB4">
        <v>5.7423812145130801</v>
      </c>
      <c r="AC4">
        <v>0</v>
      </c>
      <c r="AD4">
        <v>0</v>
      </c>
      <c r="AE4">
        <v>0</v>
      </c>
      <c r="AF4">
        <v>7.9266269318274798</v>
      </c>
    </row>
    <row r="5" spans="3:41" x14ac:dyDescent="0.2">
      <c r="D5" t="s">
        <v>30</v>
      </c>
      <c r="E5">
        <v>2030</v>
      </c>
      <c r="F5">
        <v>0</v>
      </c>
      <c r="G5">
        <v>0.97399999999999998</v>
      </c>
      <c r="H5">
        <v>0</v>
      </c>
      <c r="I5">
        <v>1382.9844853791201</v>
      </c>
      <c r="J5">
        <v>1823.28741201718</v>
      </c>
      <c r="K5">
        <v>375.18479999998999</v>
      </c>
      <c r="L5">
        <v>0</v>
      </c>
      <c r="M5">
        <v>0</v>
      </c>
      <c r="N5">
        <v>453.723284297411</v>
      </c>
      <c r="O5">
        <v>89.124281103847906</v>
      </c>
      <c r="P5">
        <v>112.660718277675</v>
      </c>
      <c r="Q5">
        <v>0</v>
      </c>
      <c r="R5">
        <v>0</v>
      </c>
      <c r="S5">
        <v>0</v>
      </c>
      <c r="T5">
        <v>0</v>
      </c>
      <c r="U5">
        <v>198.48192356527599</v>
      </c>
      <c r="V5">
        <v>93.123175357417395</v>
      </c>
      <c r="W5">
        <v>578.68015743728495</v>
      </c>
      <c r="X5">
        <v>605.30357560823495</v>
      </c>
      <c r="Y5">
        <v>62.791929418910399</v>
      </c>
      <c r="Z5">
        <v>1028.8916685694901</v>
      </c>
      <c r="AA5">
        <v>563.33853510141898</v>
      </c>
      <c r="AB5">
        <v>1.65644211779851</v>
      </c>
      <c r="AC5">
        <v>0</v>
      </c>
      <c r="AD5">
        <v>0</v>
      </c>
      <c r="AE5">
        <v>0</v>
      </c>
      <c r="AF5">
        <v>0.43274912689987199</v>
      </c>
    </row>
    <row r="6" spans="3:41" x14ac:dyDescent="0.2">
      <c r="D6" t="s">
        <v>30</v>
      </c>
      <c r="E6">
        <v>2035</v>
      </c>
      <c r="F6">
        <v>0</v>
      </c>
      <c r="G6">
        <v>3.44496117352231</v>
      </c>
      <c r="H6">
        <v>4.0910343091179504</v>
      </c>
      <c r="I6">
        <v>1344.8978902638401</v>
      </c>
      <c r="J6">
        <v>2477.1303569173801</v>
      </c>
      <c r="K6">
        <v>375.18479999998999</v>
      </c>
      <c r="L6">
        <v>0</v>
      </c>
      <c r="M6">
        <v>0</v>
      </c>
      <c r="N6">
        <v>528.45521884529398</v>
      </c>
      <c r="O6">
        <v>233.58541924371599</v>
      </c>
      <c r="P6">
        <v>196.21057366991801</v>
      </c>
      <c r="Q6">
        <v>0</v>
      </c>
      <c r="R6">
        <v>0</v>
      </c>
      <c r="S6">
        <v>0</v>
      </c>
      <c r="T6">
        <v>0</v>
      </c>
      <c r="U6">
        <v>322.10445582574499</v>
      </c>
      <c r="V6">
        <v>107.18510139631</v>
      </c>
      <c r="W6">
        <v>614.39915853709397</v>
      </c>
      <c r="X6">
        <v>604.95268176616901</v>
      </c>
      <c r="Y6">
        <v>118.380940367007</v>
      </c>
      <c r="Z6">
        <v>571.38420618800001</v>
      </c>
      <c r="AA6">
        <v>268.38898210326198</v>
      </c>
      <c r="AB6">
        <v>0</v>
      </c>
      <c r="AC6">
        <v>0</v>
      </c>
      <c r="AD6">
        <v>0</v>
      </c>
      <c r="AE6">
        <v>0</v>
      </c>
      <c r="AF6">
        <v>0</v>
      </c>
    </row>
    <row r="7" spans="3:41" x14ac:dyDescent="0.2">
      <c r="D7" t="s">
        <v>30</v>
      </c>
      <c r="E7">
        <v>2040</v>
      </c>
      <c r="F7">
        <v>0</v>
      </c>
      <c r="G7">
        <v>2.9219999999999899</v>
      </c>
      <c r="H7">
        <v>5.7205303588361396</v>
      </c>
      <c r="I7">
        <v>1936.40601299438</v>
      </c>
      <c r="J7">
        <v>2264.9912994319898</v>
      </c>
      <c r="K7">
        <v>375.18479999998999</v>
      </c>
      <c r="L7">
        <v>0</v>
      </c>
      <c r="M7">
        <v>0</v>
      </c>
      <c r="N7">
        <v>493.71686864015902</v>
      </c>
      <c r="O7">
        <v>214.02076299887301</v>
      </c>
      <c r="P7">
        <v>234.192520694488</v>
      </c>
      <c r="Q7">
        <v>0</v>
      </c>
      <c r="R7">
        <v>0</v>
      </c>
      <c r="S7">
        <v>0</v>
      </c>
      <c r="T7">
        <v>0</v>
      </c>
      <c r="U7">
        <v>249.074294135732</v>
      </c>
      <c r="V7">
        <v>74.377071237785003</v>
      </c>
      <c r="W7">
        <v>615.24688025071703</v>
      </c>
      <c r="X7">
        <v>561.75449999999898</v>
      </c>
      <c r="Y7">
        <v>100.594008896277</v>
      </c>
      <c r="Z7">
        <v>942.78432526704103</v>
      </c>
      <c r="AA7">
        <v>125.929522967765</v>
      </c>
      <c r="AB7">
        <v>0</v>
      </c>
      <c r="AC7">
        <v>0</v>
      </c>
      <c r="AD7">
        <v>0</v>
      </c>
      <c r="AE7">
        <v>0</v>
      </c>
      <c r="AF7">
        <v>0.82231731877325898</v>
      </c>
    </row>
    <row r="8" spans="3:41" x14ac:dyDescent="0.2">
      <c r="D8" t="s">
        <v>30</v>
      </c>
      <c r="E8">
        <v>2045</v>
      </c>
      <c r="F8">
        <v>0</v>
      </c>
      <c r="G8">
        <v>9.0395684080695897</v>
      </c>
      <c r="H8">
        <v>17.750326364830201</v>
      </c>
      <c r="I8">
        <v>2938.7094296784198</v>
      </c>
      <c r="J8">
        <v>2316.7899655708902</v>
      </c>
      <c r="K8">
        <v>375.18479999999101</v>
      </c>
      <c r="L8">
        <v>0</v>
      </c>
      <c r="M8">
        <v>0</v>
      </c>
      <c r="N8">
        <v>451.00331240380098</v>
      </c>
      <c r="O8">
        <v>357.637096807896</v>
      </c>
      <c r="P8">
        <v>131.89383499395299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595.35749999999905</v>
      </c>
      <c r="X8">
        <v>580.91778350219499</v>
      </c>
      <c r="Y8">
        <v>137.32162178551701</v>
      </c>
      <c r="Z8">
        <v>593.67465923977204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10" spans="3:41" x14ac:dyDescent="0.2">
      <c r="D10" t="s">
        <v>41</v>
      </c>
      <c r="F10" t="str">
        <f t="shared" ref="F10:AO10" si="0">INDEX($B$125:$B$218, MATCH(F1, $A$125:$A$218, 0))</f>
        <v>AES</v>
      </c>
      <c r="G10" t="str">
        <f t="shared" si="0"/>
        <v>IC Projects</v>
      </c>
      <c r="H10" t="str">
        <f t="shared" si="0"/>
        <v>Kahe/Waiau/CIP</v>
      </c>
      <c r="I10" t="str">
        <f t="shared" si="0"/>
        <v>Utility-Scale PV</v>
      </c>
      <c r="J10" t="str">
        <f t="shared" si="0"/>
        <v>DistPV</v>
      </c>
      <c r="K10" t="str">
        <f t="shared" si="0"/>
        <v>HPOWER</v>
      </c>
      <c r="L10" t="str">
        <f t="shared" si="0"/>
        <v>Kahe/Waiau/CIP</v>
      </c>
      <c r="M10" t="str">
        <f t="shared" si="0"/>
        <v>Kahe/Waiau/CIP</v>
      </c>
      <c r="N10" t="str">
        <f t="shared" si="0"/>
        <v>IC Projects</v>
      </c>
      <c r="O10" t="str">
        <f t="shared" si="0"/>
        <v>IC Projects</v>
      </c>
      <c r="P10" t="str">
        <f t="shared" si="0"/>
        <v>IC Projects</v>
      </c>
      <c r="Q10" t="str">
        <f t="shared" si="0"/>
        <v>Kahe/Waiau/CIP</v>
      </c>
      <c r="R10" t="str">
        <f t="shared" si="0"/>
        <v>Kahe/Waiau/CIP</v>
      </c>
      <c r="S10" t="str">
        <f t="shared" si="0"/>
        <v>Kahe/Waiau/CIP</v>
      </c>
      <c r="T10" t="str">
        <f t="shared" si="0"/>
        <v>Kahe/Waiau/CIP</v>
      </c>
      <c r="U10" t="str">
        <f t="shared" si="0"/>
        <v>Kahe/Waiau/CIP</v>
      </c>
      <c r="V10" t="str">
        <f t="shared" si="0"/>
        <v>Kahe/Waiau/CIP</v>
      </c>
      <c r="W10" t="str">
        <f t="shared" si="0"/>
        <v>Kalaeloa</v>
      </c>
      <c r="X10" t="str">
        <f t="shared" si="0"/>
        <v>Kalaeloa</v>
      </c>
      <c r="Y10" t="str">
        <f t="shared" si="0"/>
        <v>Kalaeloa</v>
      </c>
      <c r="Z10" t="str">
        <f t="shared" si="0"/>
        <v>Offshore Wind</v>
      </c>
      <c r="AA10" t="str">
        <f t="shared" si="0"/>
        <v>Onshore Wind</v>
      </c>
      <c r="AB10" t="str">
        <f t="shared" si="0"/>
        <v>Kahe/Waiau/CIP</v>
      </c>
      <c r="AC10" t="str">
        <f t="shared" si="0"/>
        <v>Kahe/Waiau/CIP</v>
      </c>
      <c r="AD10" t="str">
        <f t="shared" si="0"/>
        <v>Kahe/Waiau/CIP</v>
      </c>
      <c r="AE10" t="str">
        <f t="shared" si="0"/>
        <v>Kahe/Waiau/CIP</v>
      </c>
      <c r="AF10" t="str">
        <f t="shared" si="0"/>
        <v>Kahe/Waiau/CIP</v>
      </c>
      <c r="AG10" t="e">
        <f t="shared" si="0"/>
        <v>#N/A</v>
      </c>
      <c r="AH10" t="e">
        <f t="shared" si="0"/>
        <v>#N/A</v>
      </c>
      <c r="AI10" t="e">
        <f t="shared" si="0"/>
        <v>#N/A</v>
      </c>
      <c r="AJ10" t="e">
        <f t="shared" si="0"/>
        <v>#N/A</v>
      </c>
      <c r="AK10" t="e">
        <f t="shared" si="0"/>
        <v>#N/A</v>
      </c>
      <c r="AL10" t="e">
        <f t="shared" si="0"/>
        <v>#N/A</v>
      </c>
      <c r="AM10" t="e">
        <f t="shared" si="0"/>
        <v>#N/A</v>
      </c>
      <c r="AN10" t="e">
        <f t="shared" si="0"/>
        <v>#N/A</v>
      </c>
      <c r="AO10" t="e">
        <f t="shared" si="0"/>
        <v>#N/A</v>
      </c>
    </row>
    <row r="12" spans="3:41" x14ac:dyDescent="0.2">
      <c r="C12" t="s">
        <v>84</v>
      </c>
      <c r="D12" t="s">
        <v>0</v>
      </c>
      <c r="E12" t="s">
        <v>1</v>
      </c>
      <c r="F12" t="s">
        <v>35</v>
      </c>
      <c r="G12" t="s">
        <v>64</v>
      </c>
      <c r="H12" t="s">
        <v>65</v>
      </c>
      <c r="I12" t="s">
        <v>27</v>
      </c>
      <c r="J12" t="s">
        <v>2</v>
      </c>
      <c r="K12" t="s">
        <v>66</v>
      </c>
      <c r="L12" t="s">
        <v>67</v>
      </c>
      <c r="M12" t="s">
        <v>68</v>
      </c>
      <c r="N12" t="s">
        <v>5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74</v>
      </c>
      <c r="U12" t="s">
        <v>75</v>
      </c>
      <c r="V12" t="s">
        <v>76</v>
      </c>
      <c r="W12" t="s">
        <v>77</v>
      </c>
      <c r="X12" t="s">
        <v>25</v>
      </c>
      <c r="Y12" t="s">
        <v>78</v>
      </c>
      <c r="Z12" t="s">
        <v>79</v>
      </c>
      <c r="AA12" t="s">
        <v>80</v>
      </c>
      <c r="AB12" t="s">
        <v>81</v>
      </c>
      <c r="AC12" t="s">
        <v>82</v>
      </c>
      <c r="AD12" t="s">
        <v>80</v>
      </c>
      <c r="AE12" t="s">
        <v>81</v>
      </c>
      <c r="AF12" t="s">
        <v>82</v>
      </c>
    </row>
    <row r="13" spans="3:41" x14ac:dyDescent="0.2">
      <c r="D13" t="s">
        <v>30</v>
      </c>
      <c r="E13">
        <v>2020</v>
      </c>
      <c r="F13">
        <v>1360.18520104246</v>
      </c>
      <c r="G13">
        <v>0</v>
      </c>
      <c r="H13">
        <v>0</v>
      </c>
      <c r="I13">
        <v>221.29590937993501</v>
      </c>
      <c r="J13">
        <v>1976.5449546183499</v>
      </c>
      <c r="K13">
        <v>375.18479999998999</v>
      </c>
      <c r="L13">
        <v>0</v>
      </c>
      <c r="M13">
        <v>0</v>
      </c>
      <c r="N13">
        <v>14.755683028454399</v>
      </c>
      <c r="O13">
        <v>30.208753459122299</v>
      </c>
      <c r="P13">
        <v>95.027074187858503</v>
      </c>
      <c r="Q13">
        <v>224.80581074226299</v>
      </c>
      <c r="R13">
        <v>27.516092071366</v>
      </c>
      <c r="S13">
        <v>342.92384292721999</v>
      </c>
      <c r="T13">
        <v>161.097984487041</v>
      </c>
      <c r="U13">
        <v>443.53060428027902</v>
      </c>
      <c r="V13">
        <v>590.15869333467697</v>
      </c>
      <c r="W13">
        <v>29.233295400667402</v>
      </c>
      <c r="X13">
        <v>1671.7297756553401</v>
      </c>
      <c r="Y13">
        <v>0</v>
      </c>
      <c r="Z13">
        <v>0</v>
      </c>
      <c r="AA13">
        <v>51.427422716600802</v>
      </c>
      <c r="AB13">
        <v>78.992250931288694</v>
      </c>
      <c r="AC13">
        <v>0</v>
      </c>
      <c r="AD13">
        <v>82.9</v>
      </c>
      <c r="AE13">
        <v>86.1</v>
      </c>
      <c r="AF13">
        <v>0</v>
      </c>
    </row>
    <row r="14" spans="3:41" x14ac:dyDescent="0.2">
      <c r="C14" t="s">
        <v>85</v>
      </c>
      <c r="D14" t="s">
        <v>30</v>
      </c>
      <c r="E14">
        <v>2022</v>
      </c>
      <c r="F14">
        <v>1485.35059290753</v>
      </c>
      <c r="G14">
        <v>3.8959999999999999</v>
      </c>
      <c r="H14">
        <v>11.270920185243099</v>
      </c>
      <c r="I14">
        <v>331.51199526569798</v>
      </c>
      <c r="J14">
        <v>2059.1080836825799</v>
      </c>
      <c r="K14">
        <v>375.18479999998999</v>
      </c>
      <c r="L14">
        <v>0</v>
      </c>
      <c r="M14">
        <v>0</v>
      </c>
      <c r="N14">
        <v>111.656016526453</v>
      </c>
      <c r="O14">
        <v>0</v>
      </c>
      <c r="P14">
        <v>0</v>
      </c>
      <c r="Q14">
        <v>0</v>
      </c>
      <c r="R14">
        <v>0</v>
      </c>
      <c r="S14">
        <v>388.65373315465598</v>
      </c>
      <c r="T14">
        <v>218.28704863244101</v>
      </c>
      <c r="U14">
        <v>630.92918274531496</v>
      </c>
      <c r="V14">
        <v>569.85091858524402</v>
      </c>
      <c r="W14">
        <v>76.446806130594794</v>
      </c>
      <c r="X14">
        <v>1310.40721232483</v>
      </c>
      <c r="Y14">
        <v>15.0609456181474</v>
      </c>
      <c r="Z14">
        <v>0</v>
      </c>
      <c r="AA14">
        <v>0</v>
      </c>
      <c r="AB14">
        <v>0</v>
      </c>
      <c r="AC14">
        <v>11.2798685903935</v>
      </c>
    </row>
    <row r="15" spans="3:41" x14ac:dyDescent="0.2">
      <c r="D15" t="s">
        <v>30</v>
      </c>
      <c r="E15">
        <v>2025</v>
      </c>
      <c r="F15">
        <v>1383.9054121868401</v>
      </c>
      <c r="G15">
        <v>1.948</v>
      </c>
      <c r="H15">
        <v>0</v>
      </c>
      <c r="I15">
        <v>320.81418017429201</v>
      </c>
      <c r="J15">
        <v>2320.4727273856502</v>
      </c>
      <c r="K15">
        <v>375.18479999998999</v>
      </c>
      <c r="L15">
        <v>0</v>
      </c>
      <c r="M15">
        <v>0</v>
      </c>
      <c r="N15">
        <v>71.697530435866</v>
      </c>
      <c r="O15">
        <v>0</v>
      </c>
      <c r="P15">
        <v>0</v>
      </c>
      <c r="Q15">
        <v>0</v>
      </c>
      <c r="R15">
        <v>0</v>
      </c>
      <c r="S15">
        <v>260.23348088280301</v>
      </c>
      <c r="T15">
        <v>90.434639333913594</v>
      </c>
      <c r="U15">
        <v>574.26143197359897</v>
      </c>
      <c r="V15">
        <v>579.57040747602503</v>
      </c>
      <c r="W15">
        <v>62.867639742803703</v>
      </c>
      <c r="X15">
        <v>1401.7825707361001</v>
      </c>
      <c r="Y15">
        <v>3.1050994943573298</v>
      </c>
      <c r="Z15">
        <v>0</v>
      </c>
      <c r="AA15">
        <v>0</v>
      </c>
      <c r="AB15">
        <v>0</v>
      </c>
      <c r="AC15">
        <v>1.2147615970752199</v>
      </c>
      <c r="AD15">
        <v>0</v>
      </c>
      <c r="AE15">
        <v>0</v>
      </c>
      <c r="AF15">
        <v>52.9</v>
      </c>
    </row>
    <row r="16" spans="3:41" x14ac:dyDescent="0.2">
      <c r="D16" t="s">
        <v>30</v>
      </c>
      <c r="E16">
        <v>2030</v>
      </c>
      <c r="F16">
        <v>1020.21400572148</v>
      </c>
      <c r="G16">
        <v>0</v>
      </c>
      <c r="H16">
        <v>0</v>
      </c>
      <c r="I16">
        <v>290.245564425292</v>
      </c>
      <c r="J16">
        <v>2438.65151568089</v>
      </c>
      <c r="K16">
        <v>375.18479999998999</v>
      </c>
      <c r="L16">
        <v>0</v>
      </c>
      <c r="M16">
        <v>0</v>
      </c>
      <c r="N16">
        <v>49.468655314243399</v>
      </c>
      <c r="O16">
        <v>0</v>
      </c>
      <c r="P16">
        <v>0</v>
      </c>
      <c r="Q16">
        <v>0</v>
      </c>
      <c r="R16">
        <v>0</v>
      </c>
      <c r="S16">
        <v>81.1555509437555</v>
      </c>
      <c r="T16">
        <v>0</v>
      </c>
      <c r="U16">
        <v>469.34625</v>
      </c>
      <c r="V16">
        <v>401.75062843108202</v>
      </c>
      <c r="W16">
        <v>44.316999999999901</v>
      </c>
      <c r="X16">
        <v>2209.5380801671199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52.9</v>
      </c>
    </row>
    <row r="17" spans="3:41" x14ac:dyDescent="0.2">
      <c r="D17" t="s">
        <v>30</v>
      </c>
      <c r="E17">
        <v>2035</v>
      </c>
      <c r="F17">
        <v>1217.6456752855099</v>
      </c>
      <c r="G17">
        <v>0</v>
      </c>
      <c r="H17">
        <v>0</v>
      </c>
      <c r="I17">
        <v>891.80399992816103</v>
      </c>
      <c r="J17">
        <v>3003.1665918547401</v>
      </c>
      <c r="K17">
        <v>375.18479999998999</v>
      </c>
      <c r="L17">
        <v>0</v>
      </c>
      <c r="M17">
        <v>0</v>
      </c>
      <c r="N17">
        <v>104.66511154499</v>
      </c>
      <c r="O17">
        <v>0</v>
      </c>
      <c r="P17">
        <v>0</v>
      </c>
      <c r="Q17">
        <v>0</v>
      </c>
      <c r="R17">
        <v>0</v>
      </c>
      <c r="S17">
        <v>80.937483237345006</v>
      </c>
      <c r="T17">
        <v>0</v>
      </c>
      <c r="U17">
        <v>454.01504686159899</v>
      </c>
      <c r="V17">
        <v>520.48125000000005</v>
      </c>
      <c r="W17">
        <v>71.588999999999999</v>
      </c>
      <c r="X17">
        <v>1103.1220774512201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3:41" x14ac:dyDescent="0.2">
      <c r="D18" t="s">
        <v>30</v>
      </c>
      <c r="E18">
        <v>2040</v>
      </c>
      <c r="F18">
        <v>990.28349652084705</v>
      </c>
      <c r="G18">
        <v>0</v>
      </c>
      <c r="H18">
        <v>0</v>
      </c>
      <c r="I18">
        <v>928.52190056705797</v>
      </c>
      <c r="J18">
        <v>3309.1858530259001</v>
      </c>
      <c r="K18">
        <v>375.18479999998999</v>
      </c>
      <c r="L18">
        <v>0</v>
      </c>
      <c r="M18">
        <v>0</v>
      </c>
      <c r="N18">
        <v>60.966277655845701</v>
      </c>
      <c r="O18">
        <v>0</v>
      </c>
      <c r="P18">
        <v>0</v>
      </c>
      <c r="Q18">
        <v>0</v>
      </c>
      <c r="R18">
        <v>0</v>
      </c>
      <c r="S18">
        <v>35.497747095838101</v>
      </c>
      <c r="T18">
        <v>0</v>
      </c>
      <c r="U18">
        <v>445.60500000000002</v>
      </c>
      <c r="V18">
        <v>390.8175</v>
      </c>
      <c r="W18">
        <v>47.7259999999999</v>
      </c>
      <c r="X18">
        <v>1637.3089178078001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52.9</v>
      </c>
    </row>
    <row r="19" spans="3:41" x14ac:dyDescent="0.2">
      <c r="D19" t="s">
        <v>30</v>
      </c>
      <c r="E19">
        <v>2045</v>
      </c>
      <c r="F19">
        <v>253.39431691980101</v>
      </c>
      <c r="G19">
        <v>0</v>
      </c>
      <c r="H19">
        <v>0</v>
      </c>
      <c r="I19">
        <v>3224.54151841065</v>
      </c>
      <c r="J19">
        <v>3705.64767101799</v>
      </c>
      <c r="K19">
        <v>375.18479999999101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370.92506832287</v>
      </c>
      <c r="V19">
        <v>299.505</v>
      </c>
      <c r="W19">
        <v>0</v>
      </c>
      <c r="X19">
        <v>483.58386969735699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1" spans="3:41" x14ac:dyDescent="0.2">
      <c r="D21" t="s">
        <v>41</v>
      </c>
      <c r="F21" t="str">
        <f t="shared" ref="F21:AO21" si="1">INDEX($B$125:$B$218, MATCH(F12, $A$125:$A$218, 0))</f>
        <v>AES</v>
      </c>
      <c r="G21" t="str">
        <f t="shared" si="1"/>
        <v>IC Projects</v>
      </c>
      <c r="H21" t="str">
        <f t="shared" si="1"/>
        <v>Kahe/Waiau/CIP</v>
      </c>
      <c r="I21" t="str">
        <f t="shared" si="1"/>
        <v>Utility-Scale PV</v>
      </c>
      <c r="J21" t="str">
        <f t="shared" si="1"/>
        <v>DistPV</v>
      </c>
      <c r="K21" t="str">
        <f t="shared" si="1"/>
        <v>HPOWER</v>
      </c>
      <c r="L21" t="str">
        <f t="shared" si="1"/>
        <v>Kahe/Waiau/CIP</v>
      </c>
      <c r="M21" t="str">
        <f t="shared" si="1"/>
        <v>Kahe/Waiau/CIP</v>
      </c>
      <c r="N21" t="str">
        <f t="shared" si="1"/>
        <v>IC Projects</v>
      </c>
      <c r="O21" t="str">
        <f t="shared" si="1"/>
        <v>Kahe/Waiau/CIP</v>
      </c>
      <c r="P21" t="str">
        <f t="shared" si="1"/>
        <v>Kahe/Waiau/CIP</v>
      </c>
      <c r="Q21" t="str">
        <f t="shared" si="1"/>
        <v>Kahe/Waiau/CIP</v>
      </c>
      <c r="R21" t="str">
        <f t="shared" si="1"/>
        <v>Kahe/Waiau/CIP</v>
      </c>
      <c r="S21" t="str">
        <f t="shared" si="1"/>
        <v>Kahe/Waiau/CIP</v>
      </c>
      <c r="T21" t="str">
        <f t="shared" si="1"/>
        <v>Kahe/Waiau/CIP</v>
      </c>
      <c r="U21" t="str">
        <f t="shared" si="1"/>
        <v>Kalaeloa</v>
      </c>
      <c r="V21" t="str">
        <f t="shared" si="1"/>
        <v>Kalaeloa</v>
      </c>
      <c r="W21" t="str">
        <f t="shared" si="1"/>
        <v>Kalaeloa</v>
      </c>
      <c r="X21" t="str">
        <f t="shared" si="1"/>
        <v>Onshore Wind</v>
      </c>
      <c r="Y21" t="str">
        <f t="shared" si="1"/>
        <v>Kahe/Waiau/CIP</v>
      </c>
      <c r="Z21" t="str">
        <f t="shared" si="1"/>
        <v>Kahe/Waiau/CIP</v>
      </c>
      <c r="AA21" t="str">
        <f t="shared" si="1"/>
        <v>Kahe/Waiau/CIP</v>
      </c>
      <c r="AB21" t="str">
        <f t="shared" si="1"/>
        <v>Kahe/Waiau/CIP</v>
      </c>
      <c r="AC21" t="str">
        <f t="shared" si="1"/>
        <v>Kahe/Waiau/CIP</v>
      </c>
      <c r="AD21" t="str">
        <f t="shared" si="1"/>
        <v>Kahe/Waiau/CIP</v>
      </c>
      <c r="AE21" t="str">
        <f t="shared" si="1"/>
        <v>Kahe/Waiau/CIP</v>
      </c>
      <c r="AF21" t="str">
        <f t="shared" si="1"/>
        <v>Kahe/Waiau/CIP</v>
      </c>
      <c r="AG21" t="e">
        <f t="shared" si="1"/>
        <v>#N/A</v>
      </c>
      <c r="AH21" t="e">
        <f t="shared" si="1"/>
        <v>#N/A</v>
      </c>
      <c r="AI21" t="e">
        <f t="shared" si="1"/>
        <v>#N/A</v>
      </c>
      <c r="AJ21" t="e">
        <f t="shared" si="1"/>
        <v>#N/A</v>
      </c>
      <c r="AK21" t="e">
        <f t="shared" si="1"/>
        <v>#N/A</v>
      </c>
      <c r="AL21" t="e">
        <f t="shared" si="1"/>
        <v>#N/A</v>
      </c>
      <c r="AM21" t="e">
        <f t="shared" si="1"/>
        <v>#N/A</v>
      </c>
      <c r="AN21" t="e">
        <f t="shared" si="1"/>
        <v>#N/A</v>
      </c>
      <c r="AO21" t="e">
        <f t="shared" si="1"/>
        <v>#N/A</v>
      </c>
    </row>
    <row r="23" spans="3:41" x14ac:dyDescent="0.2">
      <c r="C23" t="s">
        <v>86</v>
      </c>
      <c r="D23" t="s">
        <v>0</v>
      </c>
      <c r="E23" t="s">
        <v>1</v>
      </c>
      <c r="F23" t="s">
        <v>35</v>
      </c>
      <c r="G23" t="s">
        <v>64</v>
      </c>
      <c r="H23" t="s">
        <v>65</v>
      </c>
      <c r="I23" t="s">
        <v>27</v>
      </c>
      <c r="J23" t="s">
        <v>2</v>
      </c>
      <c r="K23" t="s">
        <v>66</v>
      </c>
      <c r="L23" t="s">
        <v>67</v>
      </c>
      <c r="M23" t="s">
        <v>68</v>
      </c>
      <c r="N23" t="s">
        <v>5</v>
      </c>
      <c r="O23" t="s">
        <v>69</v>
      </c>
      <c r="P23" t="s">
        <v>70</v>
      </c>
      <c r="Q23" t="s">
        <v>71</v>
      </c>
      <c r="R23" t="s">
        <v>72</v>
      </c>
      <c r="S23" t="s">
        <v>73</v>
      </c>
      <c r="T23" t="s">
        <v>74</v>
      </c>
      <c r="U23" t="s">
        <v>75</v>
      </c>
      <c r="V23" t="s">
        <v>76</v>
      </c>
      <c r="W23" t="s">
        <v>77</v>
      </c>
      <c r="X23" t="s">
        <v>25</v>
      </c>
      <c r="Y23" t="s">
        <v>78</v>
      </c>
      <c r="Z23" t="s">
        <v>79</v>
      </c>
      <c r="AA23" t="s">
        <v>80</v>
      </c>
      <c r="AB23" t="s">
        <v>81</v>
      </c>
      <c r="AC23" t="s">
        <v>82</v>
      </c>
      <c r="AD23" t="s">
        <v>28</v>
      </c>
      <c r="AE23" t="s">
        <v>29</v>
      </c>
      <c r="AF23" t="s">
        <v>31</v>
      </c>
    </row>
    <row r="24" spans="3:41" x14ac:dyDescent="0.2">
      <c r="D24" t="s">
        <v>30</v>
      </c>
      <c r="E24">
        <v>2020</v>
      </c>
      <c r="F24">
        <v>185</v>
      </c>
      <c r="G24">
        <v>0</v>
      </c>
      <c r="H24">
        <v>0</v>
      </c>
      <c r="I24">
        <v>88.099324002487606</v>
      </c>
      <c r="J24">
        <v>855.99999999989996</v>
      </c>
      <c r="K24">
        <v>73</v>
      </c>
      <c r="L24">
        <v>0</v>
      </c>
      <c r="M24">
        <v>0</v>
      </c>
      <c r="N24">
        <v>54.983159999999998</v>
      </c>
      <c r="O24">
        <v>82.1</v>
      </c>
      <c r="P24">
        <v>82.1</v>
      </c>
      <c r="Q24">
        <v>86.1</v>
      </c>
      <c r="R24">
        <v>85.3</v>
      </c>
      <c r="S24">
        <v>134.30000000000001</v>
      </c>
      <c r="T24">
        <v>134.4</v>
      </c>
      <c r="U24">
        <v>90</v>
      </c>
      <c r="V24">
        <v>90</v>
      </c>
      <c r="W24">
        <v>28</v>
      </c>
      <c r="X24">
        <v>526.45850629092695</v>
      </c>
      <c r="Y24">
        <v>0</v>
      </c>
      <c r="Z24">
        <v>0</v>
      </c>
      <c r="AA24">
        <v>82.9</v>
      </c>
      <c r="AB24">
        <v>86.1</v>
      </c>
      <c r="AC24">
        <v>0</v>
      </c>
      <c r="AD24">
        <v>0</v>
      </c>
      <c r="AE24">
        <v>70.801991820788203</v>
      </c>
      <c r="AF24">
        <v>0</v>
      </c>
    </row>
    <row r="25" spans="3:41" x14ac:dyDescent="0.2">
      <c r="C25" t="s">
        <v>85</v>
      </c>
    </row>
    <row r="26" spans="3:41" x14ac:dyDescent="0.2">
      <c r="D26" t="s">
        <v>30</v>
      </c>
      <c r="E26">
        <v>2025</v>
      </c>
      <c r="F26">
        <v>185</v>
      </c>
      <c r="G26">
        <v>8</v>
      </c>
      <c r="H26">
        <v>0</v>
      </c>
      <c r="I26">
        <v>121.39855816111201</v>
      </c>
      <c r="J26">
        <v>1012.4999999999</v>
      </c>
      <c r="K26">
        <v>73</v>
      </c>
      <c r="L26">
        <v>0</v>
      </c>
      <c r="M26">
        <v>0</v>
      </c>
      <c r="N26">
        <v>54.983159999999998</v>
      </c>
      <c r="O26">
        <v>0</v>
      </c>
      <c r="P26">
        <v>0</v>
      </c>
      <c r="Q26">
        <v>0</v>
      </c>
      <c r="R26">
        <v>0</v>
      </c>
      <c r="S26">
        <v>134.30000000000001</v>
      </c>
      <c r="T26">
        <v>134.4</v>
      </c>
      <c r="U26">
        <v>90</v>
      </c>
      <c r="V26">
        <v>90</v>
      </c>
      <c r="W26">
        <v>28</v>
      </c>
      <c r="X26">
        <v>526.45850629092695</v>
      </c>
      <c r="Y26">
        <v>49.9</v>
      </c>
      <c r="Z26">
        <v>0</v>
      </c>
      <c r="AA26">
        <v>0</v>
      </c>
      <c r="AB26">
        <v>0</v>
      </c>
      <c r="AC26">
        <v>52.9</v>
      </c>
      <c r="AD26">
        <v>0</v>
      </c>
      <c r="AE26">
        <v>267.15383508378898</v>
      </c>
      <c r="AF26">
        <v>0</v>
      </c>
    </row>
    <row r="27" spans="3:41" x14ac:dyDescent="0.2">
      <c r="D27" t="s">
        <v>30</v>
      </c>
      <c r="E27">
        <v>2030</v>
      </c>
      <c r="F27">
        <v>185</v>
      </c>
      <c r="G27">
        <v>0</v>
      </c>
      <c r="H27">
        <v>0</v>
      </c>
      <c r="I27">
        <v>121.39855816111201</v>
      </c>
      <c r="J27">
        <v>1168.9999999999</v>
      </c>
      <c r="K27">
        <v>73</v>
      </c>
      <c r="L27">
        <v>0</v>
      </c>
      <c r="M27">
        <v>0</v>
      </c>
      <c r="N27">
        <v>54.983159999999998</v>
      </c>
      <c r="O27">
        <v>0</v>
      </c>
      <c r="P27">
        <v>0</v>
      </c>
      <c r="Q27">
        <v>0</v>
      </c>
      <c r="R27">
        <v>0</v>
      </c>
      <c r="S27">
        <v>134.30000000000001</v>
      </c>
      <c r="T27">
        <v>0</v>
      </c>
      <c r="U27">
        <v>90</v>
      </c>
      <c r="V27">
        <v>90</v>
      </c>
      <c r="W27">
        <v>28</v>
      </c>
      <c r="X27">
        <v>526.45850629092695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335.56501085062001</v>
      </c>
      <c r="AF27">
        <v>0</v>
      </c>
    </row>
    <row r="28" spans="3:41" x14ac:dyDescent="0.2">
      <c r="D28" t="s">
        <v>30</v>
      </c>
      <c r="E28">
        <v>2035</v>
      </c>
      <c r="F28">
        <v>185</v>
      </c>
      <c r="G28">
        <v>0</v>
      </c>
      <c r="H28">
        <v>0</v>
      </c>
      <c r="I28">
        <v>330.76736420221999</v>
      </c>
      <c r="J28">
        <v>1342.9999999999</v>
      </c>
      <c r="K28">
        <v>73</v>
      </c>
      <c r="L28">
        <v>0</v>
      </c>
      <c r="M28">
        <v>0</v>
      </c>
      <c r="N28">
        <v>54.983159999999998</v>
      </c>
      <c r="O28">
        <v>0</v>
      </c>
      <c r="P28">
        <v>0</v>
      </c>
      <c r="Q28">
        <v>0</v>
      </c>
      <c r="R28">
        <v>0</v>
      </c>
      <c r="S28">
        <v>134.30000000000001</v>
      </c>
      <c r="T28">
        <v>0</v>
      </c>
      <c r="U28">
        <v>90</v>
      </c>
      <c r="V28">
        <v>90</v>
      </c>
      <c r="W28">
        <v>28</v>
      </c>
      <c r="X28">
        <v>526.45850629092695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524.37480122517297</v>
      </c>
      <c r="AF28">
        <v>0</v>
      </c>
    </row>
    <row r="29" spans="3:41" x14ac:dyDescent="0.2">
      <c r="D29" t="s">
        <v>30</v>
      </c>
      <c r="E29">
        <v>2040</v>
      </c>
      <c r="F29">
        <v>185</v>
      </c>
      <c r="G29">
        <v>0</v>
      </c>
      <c r="H29">
        <v>0</v>
      </c>
      <c r="I29">
        <v>338.60337742356</v>
      </c>
      <c r="J29">
        <v>1516.9999999999</v>
      </c>
      <c r="K29">
        <v>73</v>
      </c>
      <c r="L29">
        <v>0</v>
      </c>
      <c r="M29">
        <v>0</v>
      </c>
      <c r="N29">
        <v>54.983159999999998</v>
      </c>
      <c r="O29">
        <v>0</v>
      </c>
      <c r="P29">
        <v>0</v>
      </c>
      <c r="Q29">
        <v>0</v>
      </c>
      <c r="R29">
        <v>0</v>
      </c>
      <c r="S29">
        <v>134.30000000000001</v>
      </c>
      <c r="T29">
        <v>0</v>
      </c>
      <c r="U29">
        <v>90</v>
      </c>
      <c r="V29">
        <v>90</v>
      </c>
      <c r="W29">
        <v>28</v>
      </c>
      <c r="X29">
        <v>453.12893441511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570.26352751092395</v>
      </c>
      <c r="AF29">
        <v>0</v>
      </c>
    </row>
    <row r="30" spans="3:41" x14ac:dyDescent="0.2">
      <c r="D30" t="s">
        <v>30</v>
      </c>
      <c r="E30">
        <v>2045</v>
      </c>
      <c r="F30">
        <v>185</v>
      </c>
      <c r="G30">
        <v>0</v>
      </c>
      <c r="H30">
        <v>0</v>
      </c>
      <c r="I30">
        <v>1315.5335466264701</v>
      </c>
      <c r="J30">
        <v>1860.4591980001001</v>
      </c>
      <c r="K30">
        <v>73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90</v>
      </c>
      <c r="V30">
        <v>90</v>
      </c>
      <c r="W30">
        <v>0</v>
      </c>
      <c r="X30">
        <v>200.431941959483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1825.6315360398401</v>
      </c>
      <c r="AF30">
        <v>0</v>
      </c>
    </row>
    <row r="32" spans="3:41" x14ac:dyDescent="0.2">
      <c r="D32" t="s">
        <v>41</v>
      </c>
      <c r="F32" t="str">
        <f t="shared" ref="F32:AO32" si="2">INDEX($B$125:$B$218, MATCH(F23, $A$125:$A$218, 0))</f>
        <v>AES</v>
      </c>
      <c r="G32" t="str">
        <f t="shared" si="2"/>
        <v>IC Projects</v>
      </c>
      <c r="H32" t="str">
        <f t="shared" si="2"/>
        <v>Kahe/Waiau/CIP</v>
      </c>
      <c r="I32" t="str">
        <f t="shared" si="2"/>
        <v>Utility-Scale PV</v>
      </c>
      <c r="J32" t="str">
        <f t="shared" si="2"/>
        <v>DistPV</v>
      </c>
      <c r="K32" t="str">
        <f t="shared" si="2"/>
        <v>HPOWER</v>
      </c>
      <c r="L32" t="str">
        <f t="shared" si="2"/>
        <v>Kahe/Waiau/CIP</v>
      </c>
      <c r="M32" t="str">
        <f t="shared" si="2"/>
        <v>Kahe/Waiau/CIP</v>
      </c>
      <c r="N32" t="str">
        <f t="shared" si="2"/>
        <v>IC Projects</v>
      </c>
      <c r="O32" t="str">
        <f t="shared" si="2"/>
        <v>Kahe/Waiau/CIP</v>
      </c>
      <c r="P32" t="str">
        <f t="shared" si="2"/>
        <v>Kahe/Waiau/CIP</v>
      </c>
      <c r="Q32" t="str">
        <f t="shared" si="2"/>
        <v>Kahe/Waiau/CIP</v>
      </c>
      <c r="R32" t="str">
        <f t="shared" si="2"/>
        <v>Kahe/Waiau/CIP</v>
      </c>
      <c r="S32" t="str">
        <f t="shared" si="2"/>
        <v>Kahe/Waiau/CIP</v>
      </c>
      <c r="T32" t="str">
        <f t="shared" si="2"/>
        <v>Kahe/Waiau/CIP</v>
      </c>
      <c r="U32" t="str">
        <f t="shared" si="2"/>
        <v>Kalaeloa</v>
      </c>
      <c r="V32" t="str">
        <f t="shared" si="2"/>
        <v>Kalaeloa</v>
      </c>
      <c r="W32" t="str">
        <f t="shared" si="2"/>
        <v>Kalaeloa</v>
      </c>
      <c r="X32" t="str">
        <f t="shared" si="2"/>
        <v>Onshore Wind</v>
      </c>
      <c r="Y32" t="str">
        <f t="shared" si="2"/>
        <v>Kahe/Waiau/CIP</v>
      </c>
      <c r="Z32" t="str">
        <f t="shared" si="2"/>
        <v>Kahe/Waiau/CIP</v>
      </c>
      <c r="AA32" t="str">
        <f t="shared" si="2"/>
        <v>Kahe/Waiau/CIP</v>
      </c>
      <c r="AB32" t="str">
        <f t="shared" si="2"/>
        <v>Kahe/Waiau/CIP</v>
      </c>
      <c r="AC32" t="str">
        <f t="shared" si="2"/>
        <v>Kahe/Waiau/CIP</v>
      </c>
      <c r="AD32" t="str">
        <f t="shared" si="2"/>
        <v>Pumped Hydro</v>
      </c>
      <c r="AE32" t="str">
        <f t="shared" si="2"/>
        <v>Batteries</v>
      </c>
      <c r="AF32" t="str">
        <f t="shared" si="2"/>
        <v>Fuel Cells</v>
      </c>
      <c r="AG32" t="e">
        <f t="shared" si="2"/>
        <v>#N/A</v>
      </c>
      <c r="AH32" t="e">
        <f t="shared" si="2"/>
        <v>#N/A</v>
      </c>
      <c r="AI32" t="e">
        <f t="shared" si="2"/>
        <v>#N/A</v>
      </c>
      <c r="AJ32" t="e">
        <f t="shared" si="2"/>
        <v>#N/A</v>
      </c>
      <c r="AK32" t="e">
        <f t="shared" si="2"/>
        <v>#N/A</v>
      </c>
      <c r="AL32" t="e">
        <f t="shared" si="2"/>
        <v>#N/A</v>
      </c>
      <c r="AM32" t="e">
        <f t="shared" si="2"/>
        <v>#N/A</v>
      </c>
      <c r="AN32" t="e">
        <f t="shared" si="2"/>
        <v>#N/A</v>
      </c>
      <c r="AO32" t="e">
        <f t="shared" si="2"/>
        <v>#N/A</v>
      </c>
    </row>
    <row r="34" spans="3:41" x14ac:dyDescent="0.2">
      <c r="C34" t="s">
        <v>87</v>
      </c>
      <c r="D34" t="s">
        <v>0</v>
      </c>
      <c r="E34" t="s">
        <v>1</v>
      </c>
      <c r="F34" t="s">
        <v>2</v>
      </c>
      <c r="G34" t="s">
        <v>13</v>
      </c>
      <c r="H34" t="s">
        <v>4</v>
      </c>
      <c r="I34" t="s">
        <v>47</v>
      </c>
      <c r="J34" t="s">
        <v>5</v>
      </c>
      <c r="K34" t="s">
        <v>60</v>
      </c>
      <c r="L34" t="s">
        <v>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61</v>
      </c>
      <c r="S34" t="s">
        <v>62</v>
      </c>
      <c r="T34" t="s">
        <v>12</v>
      </c>
      <c r="U34" t="s">
        <v>3</v>
      </c>
      <c r="V34" t="s">
        <v>14</v>
      </c>
      <c r="W34" t="s">
        <v>15</v>
      </c>
      <c r="X34" t="s">
        <v>16</v>
      </c>
      <c r="Y34" t="s">
        <v>17</v>
      </c>
      <c r="Z34" t="s">
        <v>18</v>
      </c>
      <c r="AA34" t="s">
        <v>19</v>
      </c>
      <c r="AB34" t="s">
        <v>20</v>
      </c>
      <c r="AC34" t="s">
        <v>21</v>
      </c>
      <c r="AD34" t="s">
        <v>22</v>
      </c>
      <c r="AE34" t="s">
        <v>23</v>
      </c>
      <c r="AF34" t="s">
        <v>24</v>
      </c>
      <c r="AG34" t="s">
        <v>25</v>
      </c>
      <c r="AH34" t="s">
        <v>26</v>
      </c>
      <c r="AI34" t="s">
        <v>27</v>
      </c>
      <c r="AJ34" t="s">
        <v>28</v>
      </c>
      <c r="AK34" t="s">
        <v>29</v>
      </c>
      <c r="AL34" t="s">
        <v>31</v>
      </c>
    </row>
    <row r="35" spans="3:41" x14ac:dyDescent="0.2">
      <c r="D35" t="s">
        <v>30</v>
      </c>
      <c r="E35">
        <v>2020</v>
      </c>
      <c r="F35">
        <v>380.21159060154099</v>
      </c>
      <c r="G35">
        <v>0</v>
      </c>
      <c r="H35">
        <v>3.2</v>
      </c>
      <c r="I35">
        <v>383</v>
      </c>
      <c r="J35">
        <v>0</v>
      </c>
      <c r="K35">
        <v>0</v>
      </c>
      <c r="L35">
        <v>0</v>
      </c>
      <c r="M35">
        <v>60</v>
      </c>
      <c r="N35">
        <v>5</v>
      </c>
      <c r="O35">
        <v>128.69999999999999</v>
      </c>
      <c r="P35">
        <v>9</v>
      </c>
      <c r="Q35">
        <v>0</v>
      </c>
      <c r="R35">
        <v>0</v>
      </c>
      <c r="S35">
        <v>0</v>
      </c>
      <c r="T35">
        <v>0</v>
      </c>
      <c r="U35">
        <v>69</v>
      </c>
      <c r="V35">
        <v>180</v>
      </c>
      <c r="W35">
        <v>0</v>
      </c>
      <c r="X35">
        <v>0</v>
      </c>
      <c r="Y35">
        <v>0</v>
      </c>
      <c r="Z35">
        <v>210</v>
      </c>
      <c r="AA35">
        <v>30</v>
      </c>
      <c r="AB35">
        <v>0</v>
      </c>
      <c r="AC35">
        <v>128.1</v>
      </c>
      <c r="AD35">
        <v>20</v>
      </c>
      <c r="AE35">
        <v>0</v>
      </c>
      <c r="AF35">
        <v>0</v>
      </c>
      <c r="AG35">
        <v>87.251406983608206</v>
      </c>
      <c r="AH35">
        <v>214</v>
      </c>
      <c r="AI35">
        <v>27.6</v>
      </c>
      <c r="AJ35">
        <v>0</v>
      </c>
      <c r="AK35">
        <v>0</v>
      </c>
      <c r="AL35">
        <v>0</v>
      </c>
    </row>
    <row r="36" spans="3:41" x14ac:dyDescent="0.2">
      <c r="D36" t="s">
        <v>30</v>
      </c>
      <c r="E36">
        <v>2025</v>
      </c>
      <c r="F36">
        <v>380.21159060154099</v>
      </c>
      <c r="G36">
        <v>0</v>
      </c>
      <c r="H36">
        <v>3.2</v>
      </c>
      <c r="I36">
        <v>383</v>
      </c>
      <c r="J36">
        <v>0</v>
      </c>
      <c r="K36">
        <v>0</v>
      </c>
      <c r="L36">
        <v>0</v>
      </c>
      <c r="M36">
        <v>60</v>
      </c>
      <c r="N36">
        <v>5</v>
      </c>
      <c r="O36">
        <v>128.69999999999999</v>
      </c>
      <c r="P36">
        <v>9</v>
      </c>
      <c r="Q36">
        <v>0</v>
      </c>
      <c r="R36">
        <v>0</v>
      </c>
      <c r="S36">
        <v>0</v>
      </c>
      <c r="T36">
        <v>0</v>
      </c>
      <c r="U36">
        <v>69</v>
      </c>
      <c r="V36">
        <v>180</v>
      </c>
      <c r="W36">
        <v>0</v>
      </c>
      <c r="X36">
        <v>0</v>
      </c>
      <c r="Y36">
        <v>0</v>
      </c>
      <c r="Z36">
        <v>210</v>
      </c>
      <c r="AA36">
        <v>30</v>
      </c>
      <c r="AB36">
        <v>0</v>
      </c>
      <c r="AC36">
        <v>128.1</v>
      </c>
      <c r="AD36">
        <v>20</v>
      </c>
      <c r="AE36">
        <v>0</v>
      </c>
      <c r="AF36">
        <v>0</v>
      </c>
      <c r="AG36">
        <v>87.251406983608206</v>
      </c>
      <c r="AH36">
        <v>214</v>
      </c>
      <c r="AI36">
        <v>27.6</v>
      </c>
      <c r="AJ36">
        <v>0</v>
      </c>
      <c r="AK36">
        <v>0</v>
      </c>
      <c r="AL36">
        <v>0</v>
      </c>
    </row>
    <row r="37" spans="3:41" x14ac:dyDescent="0.2">
      <c r="D37" t="s">
        <v>30</v>
      </c>
      <c r="E37">
        <v>2030</v>
      </c>
      <c r="F37">
        <v>923.32443015675801</v>
      </c>
      <c r="G37">
        <v>0</v>
      </c>
      <c r="H37">
        <v>0</v>
      </c>
      <c r="I37">
        <v>383</v>
      </c>
      <c r="J37">
        <v>0</v>
      </c>
      <c r="K37">
        <v>0</v>
      </c>
      <c r="L37">
        <v>0</v>
      </c>
      <c r="M37">
        <v>60</v>
      </c>
      <c r="N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69</v>
      </c>
      <c r="V37">
        <v>180</v>
      </c>
      <c r="W37">
        <v>0</v>
      </c>
      <c r="X37">
        <v>0</v>
      </c>
      <c r="Y37">
        <v>0</v>
      </c>
      <c r="Z37">
        <v>210</v>
      </c>
      <c r="AA37">
        <v>30</v>
      </c>
      <c r="AB37">
        <v>0</v>
      </c>
      <c r="AC37">
        <v>0</v>
      </c>
      <c r="AD37">
        <v>20</v>
      </c>
      <c r="AE37">
        <v>0</v>
      </c>
      <c r="AF37">
        <v>0</v>
      </c>
      <c r="AG37">
        <v>360</v>
      </c>
      <c r="AH37">
        <v>0</v>
      </c>
      <c r="AI37">
        <v>418.08272096566202</v>
      </c>
      <c r="AJ37">
        <v>0</v>
      </c>
      <c r="AK37">
        <v>277.86389989616703</v>
      </c>
      <c r="AL37">
        <v>0</v>
      </c>
    </row>
    <row r="38" spans="3:41" x14ac:dyDescent="0.2">
      <c r="D38" t="s">
        <v>30</v>
      </c>
      <c r="E38">
        <v>2035</v>
      </c>
      <c r="F38">
        <v>1658.3684832536301</v>
      </c>
      <c r="G38">
        <v>0</v>
      </c>
      <c r="H38">
        <v>0</v>
      </c>
      <c r="I38">
        <v>383</v>
      </c>
      <c r="J38">
        <v>0</v>
      </c>
      <c r="K38">
        <v>0</v>
      </c>
      <c r="L38">
        <v>0</v>
      </c>
      <c r="M38">
        <v>60</v>
      </c>
      <c r="N38">
        <v>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69</v>
      </c>
      <c r="V38">
        <v>180</v>
      </c>
      <c r="W38">
        <v>0</v>
      </c>
      <c r="X38">
        <v>0</v>
      </c>
      <c r="Y38">
        <v>0</v>
      </c>
      <c r="Z38">
        <v>210</v>
      </c>
      <c r="AA38">
        <v>30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360</v>
      </c>
      <c r="AH38">
        <v>0</v>
      </c>
      <c r="AI38">
        <v>463.25429743265698</v>
      </c>
      <c r="AJ38">
        <v>0</v>
      </c>
      <c r="AK38">
        <v>455.37278332028899</v>
      </c>
      <c r="AL38">
        <v>0</v>
      </c>
    </row>
    <row r="39" spans="3:41" x14ac:dyDescent="0.2">
      <c r="D39" t="s">
        <v>30</v>
      </c>
      <c r="E39">
        <v>2040</v>
      </c>
      <c r="F39">
        <v>1985.2473458864699</v>
      </c>
      <c r="G39">
        <v>0</v>
      </c>
      <c r="H39">
        <v>0</v>
      </c>
      <c r="I39">
        <v>383</v>
      </c>
      <c r="J39">
        <v>0</v>
      </c>
      <c r="K39">
        <v>0</v>
      </c>
      <c r="L39">
        <v>0</v>
      </c>
      <c r="M39">
        <v>60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69</v>
      </c>
      <c r="V39">
        <v>180</v>
      </c>
      <c r="W39">
        <v>0</v>
      </c>
      <c r="X39">
        <v>0</v>
      </c>
      <c r="Y39">
        <v>0</v>
      </c>
      <c r="Z39">
        <v>210</v>
      </c>
      <c r="AA39">
        <v>30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360</v>
      </c>
      <c r="AH39">
        <v>0</v>
      </c>
      <c r="AI39">
        <v>463.25429743265698</v>
      </c>
      <c r="AJ39">
        <v>0</v>
      </c>
      <c r="AK39">
        <v>455.37278332028899</v>
      </c>
      <c r="AL39">
        <v>0</v>
      </c>
    </row>
    <row r="40" spans="3:41" x14ac:dyDescent="0.2">
      <c r="D40" t="s">
        <v>30</v>
      </c>
      <c r="E40">
        <v>2045</v>
      </c>
      <c r="F40">
        <v>3022.5090332</v>
      </c>
      <c r="G40">
        <v>0</v>
      </c>
      <c r="H40">
        <v>0</v>
      </c>
      <c r="I40">
        <v>383</v>
      </c>
      <c r="J40">
        <v>0</v>
      </c>
      <c r="K40">
        <v>0</v>
      </c>
      <c r="L40">
        <v>0</v>
      </c>
      <c r="M40">
        <v>60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69</v>
      </c>
      <c r="V40">
        <v>180</v>
      </c>
      <c r="W40">
        <v>0</v>
      </c>
      <c r="X40">
        <v>0</v>
      </c>
      <c r="Y40">
        <v>0</v>
      </c>
      <c r="Z40">
        <v>210</v>
      </c>
      <c r="AA40">
        <v>30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360</v>
      </c>
      <c r="AH40">
        <v>0</v>
      </c>
      <c r="AI40">
        <v>463.25429743265698</v>
      </c>
      <c r="AJ40">
        <v>0</v>
      </c>
      <c r="AK40">
        <v>761.28329325582399</v>
      </c>
      <c r="AL40">
        <v>35.019379585067497</v>
      </c>
    </row>
    <row r="42" spans="3:41" x14ac:dyDescent="0.2">
      <c r="D42" t="s">
        <v>41</v>
      </c>
      <c r="F42" t="str">
        <f t="shared" ref="F42:AO42" si="3">INDEX($B$125:$B$218, MATCH(F34, $A$125:$A$218, 0))</f>
        <v>DistPV</v>
      </c>
      <c r="G42" t="str">
        <f t="shared" si="3"/>
        <v>Kahe/Waiau/CIP</v>
      </c>
      <c r="H42" t="str">
        <f t="shared" si="3"/>
        <v>Cogen</v>
      </c>
      <c r="I42" t="str">
        <f t="shared" si="3"/>
        <v>Combined Cycle</v>
      </c>
      <c r="J42" t="str">
        <f t="shared" si="3"/>
        <v>IC Projects</v>
      </c>
      <c r="K42" t="str">
        <f t="shared" si="3"/>
        <v>Kahe/Waiau/CIP</v>
      </c>
      <c r="L42" t="str">
        <f t="shared" si="3"/>
        <v>Kahe/Waiau/CIP</v>
      </c>
      <c r="M42" t="str">
        <f t="shared" si="3"/>
        <v>HPOWER</v>
      </c>
      <c r="N42" t="str">
        <f t="shared" si="3"/>
        <v>Utility-Scale PV</v>
      </c>
      <c r="O42" t="str">
        <f t="shared" si="3"/>
        <v>Kahe/Waiau/CIP</v>
      </c>
      <c r="P42" t="str">
        <f t="shared" si="3"/>
        <v>Cogen</v>
      </c>
      <c r="Q42" t="str">
        <f t="shared" si="3"/>
        <v>Kahe/Waiau/CIP</v>
      </c>
      <c r="R42" t="str">
        <f t="shared" si="3"/>
        <v>Kahe/Waiau/CIP</v>
      </c>
      <c r="S42" t="str">
        <f t="shared" si="3"/>
        <v>Kahe/Waiau/CIP</v>
      </c>
      <c r="T42" t="str">
        <f t="shared" si="3"/>
        <v>IC Projects</v>
      </c>
      <c r="U42" t="str">
        <f t="shared" si="3"/>
        <v>Onshore Wind</v>
      </c>
      <c r="V42" t="str">
        <f t="shared" si="3"/>
        <v>AES</v>
      </c>
      <c r="W42" t="str">
        <f t="shared" si="3"/>
        <v>Kahe/Waiau/CIP</v>
      </c>
      <c r="X42" t="str">
        <f t="shared" si="3"/>
        <v>IC Projects</v>
      </c>
      <c r="Y42" t="str">
        <f t="shared" si="3"/>
        <v>Kahe/Waiau/CIP</v>
      </c>
      <c r="Z42" t="str">
        <f t="shared" si="3"/>
        <v>DistPV</v>
      </c>
      <c r="AA42" t="str">
        <f t="shared" si="3"/>
        <v>Onshore Wind</v>
      </c>
      <c r="AB42" t="str">
        <f t="shared" si="3"/>
        <v>Kahe/Waiau/CIP</v>
      </c>
      <c r="AC42" t="str">
        <f t="shared" si="3"/>
        <v>Kahe/Waiau/CIP</v>
      </c>
      <c r="AD42" t="str">
        <f t="shared" si="3"/>
        <v>Cogen</v>
      </c>
      <c r="AE42" t="str">
        <f t="shared" si="3"/>
        <v>Kahe/Waiau/CIP</v>
      </c>
      <c r="AF42" t="str">
        <f t="shared" si="3"/>
        <v>Kahe/Waiau/CIP</v>
      </c>
      <c r="AG42" t="str">
        <f t="shared" si="3"/>
        <v>Onshore Wind</v>
      </c>
      <c r="AH42" t="str">
        <f t="shared" si="3"/>
        <v>Kalaeloa</v>
      </c>
      <c r="AI42" t="str">
        <f t="shared" si="3"/>
        <v>Utility-Scale PV</v>
      </c>
      <c r="AJ42" t="str">
        <f t="shared" si="3"/>
        <v>Pumped Hydro</v>
      </c>
      <c r="AK42" t="str">
        <f t="shared" si="3"/>
        <v>Batteries</v>
      </c>
      <c r="AL42" t="str">
        <f t="shared" si="3"/>
        <v>Fuel Cells</v>
      </c>
      <c r="AM42" t="e">
        <f t="shared" si="3"/>
        <v>#N/A</v>
      </c>
      <c r="AN42" t="e">
        <f t="shared" si="3"/>
        <v>#N/A</v>
      </c>
      <c r="AO42" t="e">
        <f t="shared" si="3"/>
        <v>#N/A</v>
      </c>
    </row>
    <row r="44" spans="3:41" x14ac:dyDescent="0.2">
      <c r="C44" t="s">
        <v>59</v>
      </c>
      <c r="D44" t="s">
        <v>0</v>
      </c>
      <c r="E44" t="s">
        <v>1</v>
      </c>
      <c r="F44" t="s">
        <v>2</v>
      </c>
      <c r="G44" t="s">
        <v>13</v>
      </c>
      <c r="H44" t="s">
        <v>4</v>
      </c>
      <c r="I44" t="s">
        <v>47</v>
      </c>
      <c r="J44" t="s">
        <v>5</v>
      </c>
      <c r="K44" t="s">
        <v>60</v>
      </c>
      <c r="L44" t="s">
        <v>6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61</v>
      </c>
      <c r="S44" t="s">
        <v>62</v>
      </c>
      <c r="T44" t="s">
        <v>12</v>
      </c>
      <c r="U44" t="s">
        <v>3</v>
      </c>
      <c r="V44" t="s">
        <v>14</v>
      </c>
      <c r="W44" t="s">
        <v>15</v>
      </c>
      <c r="X44" t="s">
        <v>16</v>
      </c>
      <c r="Y44" t="s">
        <v>17</v>
      </c>
      <c r="Z44" t="s">
        <v>18</v>
      </c>
      <c r="AA44" t="s">
        <v>19</v>
      </c>
      <c r="AB44" t="s">
        <v>20</v>
      </c>
      <c r="AC44" t="s">
        <v>21</v>
      </c>
      <c r="AD44" t="s">
        <v>22</v>
      </c>
      <c r="AE44" t="s">
        <v>23</v>
      </c>
      <c r="AF44" t="s">
        <v>24</v>
      </c>
      <c r="AG44" t="s">
        <v>25</v>
      </c>
      <c r="AH44" t="s">
        <v>26</v>
      </c>
      <c r="AI44" t="s">
        <v>27</v>
      </c>
      <c r="AJ44" t="s">
        <v>28</v>
      </c>
      <c r="AK44" t="s">
        <v>29</v>
      </c>
      <c r="AL44" t="s">
        <v>31</v>
      </c>
    </row>
    <row r="45" spans="3:41" x14ac:dyDescent="0.2">
      <c r="D45" t="s">
        <v>30</v>
      </c>
      <c r="E45">
        <v>2020</v>
      </c>
      <c r="F45">
        <v>380.21159060154099</v>
      </c>
      <c r="G45">
        <v>0</v>
      </c>
      <c r="H45">
        <v>3.2</v>
      </c>
      <c r="I45">
        <v>383</v>
      </c>
      <c r="J45">
        <v>0</v>
      </c>
      <c r="K45">
        <v>0</v>
      </c>
      <c r="L45">
        <v>0</v>
      </c>
      <c r="M45">
        <v>60</v>
      </c>
      <c r="N45">
        <v>5</v>
      </c>
      <c r="O45">
        <v>0</v>
      </c>
      <c r="P45">
        <v>9</v>
      </c>
      <c r="Q45">
        <v>0</v>
      </c>
      <c r="R45">
        <v>0</v>
      </c>
      <c r="S45">
        <v>0</v>
      </c>
      <c r="T45">
        <v>100</v>
      </c>
      <c r="U45">
        <v>69</v>
      </c>
      <c r="V45">
        <v>180</v>
      </c>
      <c r="W45">
        <v>0</v>
      </c>
      <c r="X45">
        <v>27</v>
      </c>
      <c r="Y45">
        <v>0</v>
      </c>
      <c r="Z45">
        <v>210</v>
      </c>
      <c r="AA45">
        <v>30</v>
      </c>
      <c r="AB45">
        <v>0</v>
      </c>
      <c r="AC45">
        <v>0</v>
      </c>
      <c r="AD45">
        <v>20</v>
      </c>
      <c r="AE45">
        <v>0</v>
      </c>
      <c r="AF45">
        <v>0</v>
      </c>
      <c r="AG45">
        <v>87.251406983609598</v>
      </c>
      <c r="AH45">
        <v>214</v>
      </c>
      <c r="AI45">
        <v>27.6</v>
      </c>
      <c r="AJ45">
        <v>0</v>
      </c>
      <c r="AK45">
        <v>0</v>
      </c>
      <c r="AL45">
        <v>0</v>
      </c>
    </row>
    <row r="46" spans="3:41" x14ac:dyDescent="0.2">
      <c r="D46" t="s">
        <v>30</v>
      </c>
      <c r="E46">
        <v>2025</v>
      </c>
      <c r="F46">
        <v>380.21159060154099</v>
      </c>
      <c r="G46">
        <v>0</v>
      </c>
      <c r="H46">
        <v>3.2</v>
      </c>
      <c r="I46">
        <v>383</v>
      </c>
      <c r="J46">
        <v>0</v>
      </c>
      <c r="K46">
        <v>0</v>
      </c>
      <c r="L46">
        <v>0</v>
      </c>
      <c r="M46">
        <v>60</v>
      </c>
      <c r="N46">
        <v>5</v>
      </c>
      <c r="O46">
        <v>0</v>
      </c>
      <c r="P46">
        <v>9</v>
      </c>
      <c r="Q46">
        <v>0</v>
      </c>
      <c r="R46">
        <v>0</v>
      </c>
      <c r="S46">
        <v>0</v>
      </c>
      <c r="T46">
        <v>100</v>
      </c>
      <c r="U46">
        <v>69</v>
      </c>
      <c r="V46">
        <v>180</v>
      </c>
      <c r="W46">
        <v>0</v>
      </c>
      <c r="X46">
        <v>0</v>
      </c>
      <c r="Y46">
        <v>0</v>
      </c>
      <c r="Z46">
        <v>210</v>
      </c>
      <c r="AA46">
        <v>30</v>
      </c>
      <c r="AB46">
        <v>0</v>
      </c>
      <c r="AC46">
        <v>0</v>
      </c>
      <c r="AD46">
        <v>20</v>
      </c>
      <c r="AE46">
        <v>0</v>
      </c>
      <c r="AF46">
        <v>0</v>
      </c>
      <c r="AG46">
        <v>360</v>
      </c>
      <c r="AH46">
        <v>214</v>
      </c>
      <c r="AI46">
        <v>27.6</v>
      </c>
      <c r="AJ46">
        <v>0</v>
      </c>
      <c r="AK46">
        <v>0</v>
      </c>
      <c r="AL46">
        <v>0</v>
      </c>
    </row>
    <row r="47" spans="3:41" x14ac:dyDescent="0.2">
      <c r="D47" t="s">
        <v>30</v>
      </c>
      <c r="E47">
        <v>2030</v>
      </c>
      <c r="F47">
        <v>923.32443015675995</v>
      </c>
      <c r="G47">
        <v>0</v>
      </c>
      <c r="H47">
        <v>0</v>
      </c>
      <c r="I47">
        <v>383</v>
      </c>
      <c r="J47">
        <v>0</v>
      </c>
      <c r="K47">
        <v>0</v>
      </c>
      <c r="L47">
        <v>0</v>
      </c>
      <c r="M47">
        <v>60</v>
      </c>
      <c r="N47">
        <v>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69</v>
      </c>
      <c r="V47">
        <v>180</v>
      </c>
      <c r="W47">
        <v>0</v>
      </c>
      <c r="X47">
        <v>0</v>
      </c>
      <c r="Y47">
        <v>0</v>
      </c>
      <c r="Z47">
        <v>210</v>
      </c>
      <c r="AA47">
        <v>30</v>
      </c>
      <c r="AB47">
        <v>0</v>
      </c>
      <c r="AC47">
        <v>0</v>
      </c>
      <c r="AD47">
        <v>20</v>
      </c>
      <c r="AE47">
        <v>0</v>
      </c>
      <c r="AF47">
        <v>0</v>
      </c>
      <c r="AG47">
        <v>360</v>
      </c>
      <c r="AH47">
        <v>0</v>
      </c>
      <c r="AI47">
        <v>418.08272096565997</v>
      </c>
      <c r="AJ47">
        <v>0</v>
      </c>
      <c r="AK47">
        <v>277.86389989616703</v>
      </c>
      <c r="AL47">
        <v>0</v>
      </c>
    </row>
    <row r="48" spans="3:41" x14ac:dyDescent="0.2">
      <c r="D48" t="s">
        <v>30</v>
      </c>
      <c r="E48">
        <v>2035</v>
      </c>
      <c r="F48">
        <v>1658.3684832536301</v>
      </c>
      <c r="G48">
        <v>0</v>
      </c>
      <c r="H48">
        <v>0</v>
      </c>
      <c r="I48">
        <v>383</v>
      </c>
      <c r="J48">
        <v>0</v>
      </c>
      <c r="K48">
        <v>0</v>
      </c>
      <c r="L48">
        <v>0</v>
      </c>
      <c r="M48">
        <v>60</v>
      </c>
      <c r="N48">
        <v>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69</v>
      </c>
      <c r="V48">
        <v>180</v>
      </c>
      <c r="W48">
        <v>0</v>
      </c>
      <c r="X48">
        <v>0</v>
      </c>
      <c r="Y48">
        <v>0</v>
      </c>
      <c r="Z48">
        <v>210</v>
      </c>
      <c r="AA48">
        <v>30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360</v>
      </c>
      <c r="AH48">
        <v>0</v>
      </c>
      <c r="AI48">
        <v>463.25429743265698</v>
      </c>
      <c r="AJ48">
        <v>0</v>
      </c>
      <c r="AK48">
        <v>455.37278332028899</v>
      </c>
      <c r="AL48">
        <v>0</v>
      </c>
    </row>
    <row r="49" spans="3:41" x14ac:dyDescent="0.2">
      <c r="D49" t="s">
        <v>30</v>
      </c>
      <c r="E49">
        <v>2040</v>
      </c>
      <c r="F49">
        <v>1985.2473458864699</v>
      </c>
      <c r="G49">
        <v>0</v>
      </c>
      <c r="H49">
        <v>0</v>
      </c>
      <c r="I49">
        <v>383</v>
      </c>
      <c r="J49">
        <v>0</v>
      </c>
      <c r="K49">
        <v>0</v>
      </c>
      <c r="L49">
        <v>0</v>
      </c>
      <c r="M49">
        <v>60</v>
      </c>
      <c r="N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69</v>
      </c>
      <c r="V49">
        <v>180</v>
      </c>
      <c r="W49">
        <v>0</v>
      </c>
      <c r="X49">
        <v>0</v>
      </c>
      <c r="Y49">
        <v>0</v>
      </c>
      <c r="Z49">
        <v>210</v>
      </c>
      <c r="AA49">
        <v>30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360</v>
      </c>
      <c r="AH49">
        <v>0</v>
      </c>
      <c r="AI49">
        <v>463.25429743265698</v>
      </c>
      <c r="AJ49">
        <v>0</v>
      </c>
      <c r="AK49">
        <v>455.37278332028899</v>
      </c>
      <c r="AL49">
        <v>0</v>
      </c>
    </row>
    <row r="50" spans="3:41" x14ac:dyDescent="0.2">
      <c r="D50" t="s">
        <v>30</v>
      </c>
      <c r="E50">
        <v>2045</v>
      </c>
      <c r="F50">
        <v>3022.5090332</v>
      </c>
      <c r="G50">
        <v>0</v>
      </c>
      <c r="H50">
        <v>0</v>
      </c>
      <c r="I50">
        <v>383</v>
      </c>
      <c r="J50">
        <v>0</v>
      </c>
      <c r="K50">
        <v>0</v>
      </c>
      <c r="L50">
        <v>0</v>
      </c>
      <c r="M50">
        <v>60</v>
      </c>
      <c r="N50">
        <v>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69</v>
      </c>
      <c r="V50">
        <v>180</v>
      </c>
      <c r="W50">
        <v>0</v>
      </c>
      <c r="X50">
        <v>0</v>
      </c>
      <c r="Y50">
        <v>0</v>
      </c>
      <c r="Z50">
        <v>210</v>
      </c>
      <c r="AA50">
        <v>30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360</v>
      </c>
      <c r="AH50">
        <v>0</v>
      </c>
      <c r="AI50">
        <v>463.25429743265698</v>
      </c>
      <c r="AJ50">
        <v>0</v>
      </c>
      <c r="AK50">
        <v>761.28329325582399</v>
      </c>
      <c r="AL50">
        <v>35.019379585067597</v>
      </c>
    </row>
    <row r="52" spans="3:41" x14ac:dyDescent="0.2">
      <c r="D52" t="s">
        <v>41</v>
      </c>
      <c r="F52" t="str">
        <f t="shared" ref="F52:AO52" si="4">INDEX($B$125:$B$218, MATCH(F44, $A$125:$A$218, 0))</f>
        <v>DistPV</v>
      </c>
      <c r="G52" t="str">
        <f t="shared" si="4"/>
        <v>Kahe/Waiau/CIP</v>
      </c>
      <c r="H52" t="str">
        <f t="shared" si="4"/>
        <v>Cogen</v>
      </c>
      <c r="I52" t="str">
        <f t="shared" si="4"/>
        <v>Combined Cycle</v>
      </c>
      <c r="J52" t="str">
        <f t="shared" si="4"/>
        <v>IC Projects</v>
      </c>
      <c r="K52" t="str">
        <f t="shared" si="4"/>
        <v>Kahe/Waiau/CIP</v>
      </c>
      <c r="L52" t="str">
        <f t="shared" si="4"/>
        <v>Kahe/Waiau/CIP</v>
      </c>
      <c r="M52" t="str">
        <f t="shared" si="4"/>
        <v>HPOWER</v>
      </c>
      <c r="N52" t="str">
        <f t="shared" si="4"/>
        <v>Utility-Scale PV</v>
      </c>
      <c r="O52" t="str">
        <f t="shared" si="4"/>
        <v>Kahe/Waiau/CIP</v>
      </c>
      <c r="P52" t="str">
        <f t="shared" si="4"/>
        <v>Cogen</v>
      </c>
      <c r="Q52" t="str">
        <f t="shared" si="4"/>
        <v>Kahe/Waiau/CIP</v>
      </c>
      <c r="R52" t="str">
        <f t="shared" si="4"/>
        <v>Kahe/Waiau/CIP</v>
      </c>
      <c r="S52" t="str">
        <f t="shared" si="4"/>
        <v>Kahe/Waiau/CIP</v>
      </c>
      <c r="T52" t="str">
        <f t="shared" si="4"/>
        <v>IC Projects</v>
      </c>
      <c r="U52" t="str">
        <f t="shared" si="4"/>
        <v>Onshore Wind</v>
      </c>
      <c r="V52" t="str">
        <f t="shared" si="4"/>
        <v>AES</v>
      </c>
      <c r="W52" t="str">
        <f t="shared" si="4"/>
        <v>Kahe/Waiau/CIP</v>
      </c>
      <c r="X52" t="str">
        <f t="shared" si="4"/>
        <v>IC Projects</v>
      </c>
      <c r="Y52" t="str">
        <f t="shared" si="4"/>
        <v>Kahe/Waiau/CIP</v>
      </c>
      <c r="Z52" t="str">
        <f t="shared" si="4"/>
        <v>DistPV</v>
      </c>
      <c r="AA52" t="str">
        <f t="shared" si="4"/>
        <v>Onshore Wind</v>
      </c>
      <c r="AB52" t="str">
        <f t="shared" si="4"/>
        <v>Kahe/Waiau/CIP</v>
      </c>
      <c r="AC52" t="str">
        <f t="shared" si="4"/>
        <v>Kahe/Waiau/CIP</v>
      </c>
      <c r="AD52" t="str">
        <f t="shared" si="4"/>
        <v>Cogen</v>
      </c>
      <c r="AE52" t="str">
        <f t="shared" si="4"/>
        <v>Kahe/Waiau/CIP</v>
      </c>
      <c r="AF52" t="str">
        <f t="shared" si="4"/>
        <v>Kahe/Waiau/CIP</v>
      </c>
      <c r="AG52" t="str">
        <f t="shared" si="4"/>
        <v>Onshore Wind</v>
      </c>
      <c r="AH52" t="str">
        <f t="shared" si="4"/>
        <v>Kalaeloa</v>
      </c>
      <c r="AI52" t="str">
        <f t="shared" si="4"/>
        <v>Utility-Scale PV</v>
      </c>
      <c r="AJ52" t="str">
        <f t="shared" si="4"/>
        <v>Pumped Hydro</v>
      </c>
      <c r="AK52" t="str">
        <f t="shared" si="4"/>
        <v>Batteries</v>
      </c>
      <c r="AL52" t="str">
        <f t="shared" si="4"/>
        <v>Fuel Cells</v>
      </c>
      <c r="AM52" t="e">
        <f t="shared" si="4"/>
        <v>#N/A</v>
      </c>
      <c r="AN52" t="e">
        <f t="shared" si="4"/>
        <v>#N/A</v>
      </c>
      <c r="AO52" t="e">
        <f t="shared" si="4"/>
        <v>#N/A</v>
      </c>
    </row>
    <row r="55" spans="3:41" x14ac:dyDescent="0.2">
      <c r="C55" t="str">
        <f>C1</f>
        <v>PSIP Dec 2016</v>
      </c>
      <c r="D55" t="s">
        <v>42</v>
      </c>
      <c r="F55" t="s">
        <v>35</v>
      </c>
      <c r="G55" t="s">
        <v>39</v>
      </c>
      <c r="H55" t="s">
        <v>52</v>
      </c>
      <c r="I55" t="s">
        <v>50</v>
      </c>
      <c r="J55" t="s">
        <v>2</v>
      </c>
      <c r="K55" t="s">
        <v>53</v>
      </c>
      <c r="L55" t="s">
        <v>38</v>
      </c>
      <c r="M55" t="s">
        <v>33</v>
      </c>
      <c r="N55" t="s">
        <v>32</v>
      </c>
      <c r="O55" t="s">
        <v>37</v>
      </c>
      <c r="P55" t="s">
        <v>36</v>
      </c>
      <c r="Q55" t="s">
        <v>40</v>
      </c>
      <c r="R55" t="s">
        <v>51</v>
      </c>
      <c r="S55" t="s">
        <v>34</v>
      </c>
    </row>
    <row r="56" spans="3:41" x14ac:dyDescent="0.2">
      <c r="D56">
        <f>SUM(F56:U56)-SUM(F2:AM2)</f>
        <v>0</v>
      </c>
      <c r="E56" s="1">
        <f>E2</f>
        <v>2020</v>
      </c>
      <c r="F56" s="3">
        <f t="shared" ref="F56:S56" si="5">SUMIF($F$10:$AM$10, F$55, $F2:$AM2)</f>
        <v>1261.0322659869701</v>
      </c>
      <c r="G56" s="3">
        <f t="shared" si="5"/>
        <v>0</v>
      </c>
      <c r="H56" s="3">
        <f t="shared" si="5"/>
        <v>1399.9213837608056</v>
      </c>
      <c r="I56" s="3">
        <f t="shared" si="5"/>
        <v>0</v>
      </c>
      <c r="J56" s="3">
        <f t="shared" si="5"/>
        <v>1964.1227109448901</v>
      </c>
      <c r="K56" s="3">
        <f t="shared" si="5"/>
        <v>0</v>
      </c>
      <c r="L56" s="3">
        <f t="shared" si="5"/>
        <v>0</v>
      </c>
      <c r="M56" s="3">
        <f t="shared" si="5"/>
        <v>375.18479999998999</v>
      </c>
      <c r="N56" s="3">
        <f t="shared" si="5"/>
        <v>32.7775662409218</v>
      </c>
      <c r="O56" s="3">
        <f t="shared" si="5"/>
        <v>1203.8955414790687</v>
      </c>
      <c r="P56" s="3">
        <f t="shared" si="5"/>
        <v>461.53582161927699</v>
      </c>
      <c r="Q56" s="3">
        <f t="shared" si="5"/>
        <v>0</v>
      </c>
      <c r="R56" s="3">
        <f t="shared" si="5"/>
        <v>0</v>
      </c>
      <c r="S56" s="3">
        <f t="shared" si="5"/>
        <v>982.53093985596104</v>
      </c>
    </row>
    <row r="57" spans="3:41" x14ac:dyDescent="0.2">
      <c r="D57">
        <f>SUM(F57:U57)-SUM(F4:AM4)</f>
        <v>0</v>
      </c>
      <c r="E57" s="1">
        <f>E4</f>
        <v>2025</v>
      </c>
      <c r="F57" s="3">
        <f t="shared" ref="F57:S61" si="6">SUMIF($F$10:$AM$10, F$55, $F4:$AM4)</f>
        <v>0</v>
      </c>
      <c r="G57" s="3">
        <f t="shared" si="6"/>
        <v>0</v>
      </c>
      <c r="H57" s="3">
        <f t="shared" si="6"/>
        <v>546.85078744288023</v>
      </c>
      <c r="I57" s="3">
        <f t="shared" si="6"/>
        <v>0</v>
      </c>
      <c r="J57" s="3">
        <f t="shared" si="6"/>
        <v>1951.9493894002001</v>
      </c>
      <c r="K57" s="3">
        <f t="shared" si="6"/>
        <v>0</v>
      </c>
      <c r="L57" s="3">
        <f t="shared" si="6"/>
        <v>0</v>
      </c>
      <c r="M57" s="3">
        <f t="shared" si="6"/>
        <v>375.18479999998999</v>
      </c>
      <c r="N57" s="3">
        <f t="shared" si="6"/>
        <v>771.63150977261512</v>
      </c>
      <c r="O57" s="3">
        <f t="shared" si="6"/>
        <v>1313.9833433840761</v>
      </c>
      <c r="P57" s="3">
        <f t="shared" si="6"/>
        <v>357.80685647109999</v>
      </c>
      <c r="Q57" s="3">
        <f t="shared" si="6"/>
        <v>745.32443340499901</v>
      </c>
      <c r="R57" s="3">
        <f t="shared" si="6"/>
        <v>0</v>
      </c>
      <c r="S57" s="3">
        <f t="shared" si="6"/>
        <v>1380.5248220911401</v>
      </c>
    </row>
    <row r="58" spans="3:41" x14ac:dyDescent="0.2">
      <c r="D58">
        <f>SUM(F58:U58)-SUM(F5:AM5)</f>
        <v>0</v>
      </c>
      <c r="E58" s="1">
        <f>E5</f>
        <v>2030</v>
      </c>
      <c r="F58" s="3">
        <f t="shared" si="6"/>
        <v>0</v>
      </c>
      <c r="G58" s="3">
        <f t="shared" si="6"/>
        <v>0</v>
      </c>
      <c r="H58" s="3">
        <f t="shared" si="6"/>
        <v>293.69429016739178</v>
      </c>
      <c r="I58" s="3">
        <f t="shared" si="6"/>
        <v>0</v>
      </c>
      <c r="J58" s="3">
        <f t="shared" si="6"/>
        <v>1823.28741201718</v>
      </c>
      <c r="K58" s="3">
        <f t="shared" si="6"/>
        <v>0</v>
      </c>
      <c r="L58" s="3">
        <f t="shared" si="6"/>
        <v>0</v>
      </c>
      <c r="M58" s="3">
        <f t="shared" si="6"/>
        <v>375.18479999998999</v>
      </c>
      <c r="N58" s="3">
        <f t="shared" si="6"/>
        <v>656.48228367893387</v>
      </c>
      <c r="O58" s="3">
        <f t="shared" si="6"/>
        <v>1246.7756624644303</v>
      </c>
      <c r="P58" s="3">
        <f t="shared" si="6"/>
        <v>563.33853510141898</v>
      </c>
      <c r="Q58" s="3">
        <f t="shared" si="6"/>
        <v>1028.8916685694901</v>
      </c>
      <c r="R58" s="3">
        <f t="shared" si="6"/>
        <v>0</v>
      </c>
      <c r="S58" s="3">
        <f t="shared" si="6"/>
        <v>1382.9844853791201</v>
      </c>
    </row>
    <row r="59" spans="3:41" x14ac:dyDescent="0.2">
      <c r="D59">
        <f>SUM(F59:U59)-SUM(F6:AM6)</f>
        <v>0</v>
      </c>
      <c r="E59" s="1">
        <f>E6</f>
        <v>2035</v>
      </c>
      <c r="F59" s="3">
        <f t="shared" si="6"/>
        <v>0</v>
      </c>
      <c r="G59" s="3">
        <f t="shared" si="6"/>
        <v>0</v>
      </c>
      <c r="H59" s="3">
        <f t="shared" si="6"/>
        <v>433.38059153117297</v>
      </c>
      <c r="I59" s="3">
        <f t="shared" si="6"/>
        <v>0</v>
      </c>
      <c r="J59" s="3">
        <f t="shared" si="6"/>
        <v>2477.1303569173801</v>
      </c>
      <c r="K59" s="3">
        <f t="shared" si="6"/>
        <v>0</v>
      </c>
      <c r="L59" s="3">
        <f t="shared" si="6"/>
        <v>0</v>
      </c>
      <c r="M59" s="3">
        <f t="shared" si="6"/>
        <v>375.18479999998999</v>
      </c>
      <c r="N59" s="3">
        <f t="shared" si="6"/>
        <v>961.69617293245028</v>
      </c>
      <c r="O59" s="3">
        <f t="shared" si="6"/>
        <v>1337.7327806702701</v>
      </c>
      <c r="P59" s="3">
        <f t="shared" si="6"/>
        <v>268.38898210326198</v>
      </c>
      <c r="Q59" s="3">
        <f t="shared" si="6"/>
        <v>571.38420618800001</v>
      </c>
      <c r="R59" s="3">
        <f t="shared" si="6"/>
        <v>0</v>
      </c>
      <c r="S59" s="3">
        <f t="shared" si="6"/>
        <v>1344.8978902638401</v>
      </c>
    </row>
    <row r="60" spans="3:41" x14ac:dyDescent="0.2">
      <c r="D60">
        <f>SUM(F60:U60)-SUM(F7:AM7)</f>
        <v>0</v>
      </c>
      <c r="E60" s="1">
        <f>E7</f>
        <v>2040</v>
      </c>
      <c r="F60" s="3">
        <f t="shared" si="6"/>
        <v>0</v>
      </c>
      <c r="G60" s="3">
        <f t="shared" si="6"/>
        <v>0</v>
      </c>
      <c r="H60" s="3">
        <f t="shared" si="6"/>
        <v>329.99421305112645</v>
      </c>
      <c r="I60" s="3">
        <f t="shared" si="6"/>
        <v>0</v>
      </c>
      <c r="J60" s="3">
        <f t="shared" si="6"/>
        <v>2264.9912994319898</v>
      </c>
      <c r="K60" s="3">
        <f t="shared" si="6"/>
        <v>0</v>
      </c>
      <c r="L60" s="3">
        <f t="shared" si="6"/>
        <v>0</v>
      </c>
      <c r="M60" s="3">
        <f t="shared" si="6"/>
        <v>375.18479999998999</v>
      </c>
      <c r="N60" s="3">
        <f t="shared" si="6"/>
        <v>944.85215233352005</v>
      </c>
      <c r="O60" s="3">
        <f t="shared" si="6"/>
        <v>1277.5953891469931</v>
      </c>
      <c r="P60" s="3">
        <f t="shared" si="6"/>
        <v>125.929522967765</v>
      </c>
      <c r="Q60" s="3">
        <f t="shared" si="6"/>
        <v>942.78432526704103</v>
      </c>
      <c r="R60" s="3">
        <f t="shared" si="6"/>
        <v>0</v>
      </c>
      <c r="S60" s="3">
        <f t="shared" si="6"/>
        <v>1936.40601299438</v>
      </c>
    </row>
    <row r="61" spans="3:41" x14ac:dyDescent="0.2">
      <c r="D61">
        <f>SUM(F61:U61)-SUM(F8:AM8)</f>
        <v>0</v>
      </c>
      <c r="E61" s="1">
        <f>E8</f>
        <v>2045</v>
      </c>
      <c r="F61" s="3">
        <f t="shared" si="6"/>
        <v>0</v>
      </c>
      <c r="G61" s="3">
        <f t="shared" si="6"/>
        <v>0</v>
      </c>
      <c r="H61" s="3">
        <f t="shared" si="6"/>
        <v>17.750326364830201</v>
      </c>
      <c r="I61" s="3">
        <f t="shared" si="6"/>
        <v>0</v>
      </c>
      <c r="J61" s="3">
        <f t="shared" si="6"/>
        <v>2316.7899655708902</v>
      </c>
      <c r="K61" s="3">
        <f t="shared" si="6"/>
        <v>0</v>
      </c>
      <c r="L61" s="3">
        <f t="shared" si="6"/>
        <v>0</v>
      </c>
      <c r="M61" s="3">
        <f t="shared" si="6"/>
        <v>375.18479999999101</v>
      </c>
      <c r="N61" s="3">
        <f t="shared" si="6"/>
        <v>949.5738126137195</v>
      </c>
      <c r="O61" s="3">
        <f t="shared" si="6"/>
        <v>1313.596905287711</v>
      </c>
      <c r="P61" s="3">
        <f t="shared" si="6"/>
        <v>0</v>
      </c>
      <c r="Q61" s="3">
        <f t="shared" si="6"/>
        <v>593.67465923977204</v>
      </c>
      <c r="R61" s="3">
        <f t="shared" si="6"/>
        <v>0</v>
      </c>
      <c r="S61" s="3">
        <f t="shared" si="6"/>
        <v>2938.7094296784198</v>
      </c>
    </row>
    <row r="62" spans="3:41" x14ac:dyDescent="0.2">
      <c r="C62" t="str">
        <f>C12</f>
        <v>SWITCH</v>
      </c>
      <c r="D62" t="s">
        <v>42</v>
      </c>
      <c r="F62" t="str">
        <f t="shared" ref="F62:S62" si="7">F55</f>
        <v>AES</v>
      </c>
      <c r="G62" t="str">
        <f t="shared" si="7"/>
        <v>Batteries</v>
      </c>
      <c r="H62" t="str">
        <f t="shared" si="7"/>
        <v>Kahe/Waiau/CIP</v>
      </c>
      <c r="I62" t="str">
        <f t="shared" si="7"/>
        <v>Combined Cycle</v>
      </c>
      <c r="J62" t="str">
        <f t="shared" si="7"/>
        <v>DistPV</v>
      </c>
      <c r="K62" t="str">
        <f t="shared" si="7"/>
        <v>Cogen</v>
      </c>
      <c r="L62" t="str">
        <f t="shared" si="7"/>
        <v>Fuel Cells</v>
      </c>
      <c r="M62" t="str">
        <f t="shared" si="7"/>
        <v>HPOWER</v>
      </c>
      <c r="N62" t="str">
        <f t="shared" si="7"/>
        <v>IC Projects</v>
      </c>
      <c r="O62" t="str">
        <f t="shared" si="7"/>
        <v>Kalaeloa</v>
      </c>
      <c r="P62" t="str">
        <f t="shared" si="7"/>
        <v>Onshore Wind</v>
      </c>
      <c r="Q62" t="str">
        <f t="shared" si="7"/>
        <v>Offshore Wind</v>
      </c>
      <c r="R62" t="str">
        <f t="shared" si="7"/>
        <v>Pumped Hydro</v>
      </c>
      <c r="S62" t="str">
        <f t="shared" si="7"/>
        <v>Utility-Scale PV</v>
      </c>
    </row>
    <row r="63" spans="3:41" x14ac:dyDescent="0.2">
      <c r="D63">
        <f>SUM(F63:U63)-SUM(F13:AM13)</f>
        <v>0</v>
      </c>
      <c r="E63">
        <f>E56</f>
        <v>2020</v>
      </c>
      <c r="F63" s="3">
        <f t="shared" ref="F63:S63" si="8">SUMIF($F$21:$AM$21, F$55, $F13:$AM13)</f>
        <v>1360.18520104246</v>
      </c>
      <c r="G63" s="3">
        <f t="shared" si="8"/>
        <v>0</v>
      </c>
      <c r="H63" s="3">
        <f t="shared" si="8"/>
        <v>1180.9992315227603</v>
      </c>
      <c r="I63" s="3">
        <f t="shared" si="8"/>
        <v>0</v>
      </c>
      <c r="J63" s="3">
        <f t="shared" si="8"/>
        <v>1976.5449546183499</v>
      </c>
      <c r="K63" s="3">
        <f t="shared" si="8"/>
        <v>0</v>
      </c>
      <c r="L63" s="3">
        <f t="shared" si="8"/>
        <v>0</v>
      </c>
      <c r="M63" s="3">
        <f t="shared" si="8"/>
        <v>375.18479999998999</v>
      </c>
      <c r="N63" s="3">
        <f t="shared" si="8"/>
        <v>14.755683028454399</v>
      </c>
      <c r="O63" s="3">
        <f t="shared" si="8"/>
        <v>1062.9225930156235</v>
      </c>
      <c r="P63" s="3">
        <f t="shared" si="8"/>
        <v>1671.7297756553401</v>
      </c>
      <c r="Q63" s="3">
        <f t="shared" si="8"/>
        <v>0</v>
      </c>
      <c r="R63" s="3">
        <f t="shared" si="8"/>
        <v>0</v>
      </c>
      <c r="S63" s="3">
        <f t="shared" si="8"/>
        <v>221.29590937993501</v>
      </c>
    </row>
    <row r="64" spans="3:41" x14ac:dyDescent="0.2">
      <c r="D64">
        <f>SUM(F64:U64)-SUM(F15:AM15)</f>
        <v>0</v>
      </c>
      <c r="E64">
        <f t="shared" ref="E64:E68" si="9">E57</f>
        <v>2025</v>
      </c>
      <c r="F64" s="3">
        <f t="shared" ref="F64:S68" si="10">SUMIF($F$21:$AM$21, F$55, $F15:$AM15)</f>
        <v>1383.9054121868401</v>
      </c>
      <c r="G64" s="3">
        <f t="shared" si="10"/>
        <v>0</v>
      </c>
      <c r="H64" s="3">
        <f t="shared" si="10"/>
        <v>407.88798130814911</v>
      </c>
      <c r="I64" s="3">
        <f t="shared" si="10"/>
        <v>0</v>
      </c>
      <c r="J64" s="3">
        <f t="shared" si="10"/>
        <v>2320.4727273856502</v>
      </c>
      <c r="K64" s="3">
        <f t="shared" si="10"/>
        <v>0</v>
      </c>
      <c r="L64" s="3">
        <f t="shared" si="10"/>
        <v>0</v>
      </c>
      <c r="M64" s="3">
        <f t="shared" si="10"/>
        <v>375.18479999998999</v>
      </c>
      <c r="N64" s="3">
        <f t="shared" si="10"/>
        <v>73.645530435865993</v>
      </c>
      <c r="O64" s="3">
        <f t="shared" si="10"/>
        <v>1216.6994791924278</v>
      </c>
      <c r="P64" s="3">
        <f t="shared" si="10"/>
        <v>1401.7825707361001</v>
      </c>
      <c r="Q64" s="3">
        <f t="shared" si="10"/>
        <v>0</v>
      </c>
      <c r="R64" s="3">
        <f t="shared" si="10"/>
        <v>0</v>
      </c>
      <c r="S64" s="3">
        <f t="shared" si="10"/>
        <v>320.81418017429201</v>
      </c>
    </row>
    <row r="65" spans="3:19" x14ac:dyDescent="0.2">
      <c r="D65">
        <f>SUM(F65:U65)-SUM(F16:AM16)</f>
        <v>0</v>
      </c>
      <c r="E65">
        <f t="shared" si="9"/>
        <v>2030</v>
      </c>
      <c r="F65" s="3">
        <f t="shared" si="10"/>
        <v>1020.21400572148</v>
      </c>
      <c r="G65" s="3">
        <f t="shared" si="10"/>
        <v>0</v>
      </c>
      <c r="H65" s="3">
        <f t="shared" si="10"/>
        <v>134.05555094375549</v>
      </c>
      <c r="I65" s="3">
        <f t="shared" si="10"/>
        <v>0</v>
      </c>
      <c r="J65" s="3">
        <f t="shared" si="10"/>
        <v>2438.65151568089</v>
      </c>
      <c r="K65" s="3">
        <f t="shared" si="10"/>
        <v>0</v>
      </c>
      <c r="L65" s="3">
        <f t="shared" si="10"/>
        <v>0</v>
      </c>
      <c r="M65" s="3">
        <f t="shared" si="10"/>
        <v>375.18479999998999</v>
      </c>
      <c r="N65" s="3">
        <f t="shared" si="10"/>
        <v>49.468655314243399</v>
      </c>
      <c r="O65" s="3">
        <f t="shared" si="10"/>
        <v>915.41387843108191</v>
      </c>
      <c r="P65" s="3">
        <f t="shared" si="10"/>
        <v>2209.5380801671199</v>
      </c>
      <c r="Q65" s="3">
        <f t="shared" si="10"/>
        <v>0</v>
      </c>
      <c r="R65" s="3">
        <f t="shared" si="10"/>
        <v>0</v>
      </c>
      <c r="S65" s="3">
        <f t="shared" si="10"/>
        <v>290.245564425292</v>
      </c>
    </row>
    <row r="66" spans="3:19" x14ac:dyDescent="0.2">
      <c r="D66">
        <f>SUM(F66:U66)-SUM(F17:AM17)</f>
        <v>0</v>
      </c>
      <c r="E66">
        <f t="shared" si="9"/>
        <v>2035</v>
      </c>
      <c r="F66" s="3">
        <f t="shared" si="10"/>
        <v>1217.6456752855099</v>
      </c>
      <c r="G66" s="3">
        <f t="shared" si="10"/>
        <v>0</v>
      </c>
      <c r="H66" s="3">
        <f t="shared" si="10"/>
        <v>80.937483237345006</v>
      </c>
      <c r="I66" s="3">
        <f t="shared" si="10"/>
        <v>0</v>
      </c>
      <c r="J66" s="3">
        <f t="shared" si="10"/>
        <v>3003.1665918547401</v>
      </c>
      <c r="K66" s="3">
        <f t="shared" si="10"/>
        <v>0</v>
      </c>
      <c r="L66" s="3">
        <f t="shared" si="10"/>
        <v>0</v>
      </c>
      <c r="M66" s="3">
        <f t="shared" si="10"/>
        <v>375.18479999998999</v>
      </c>
      <c r="N66" s="3">
        <f t="shared" si="10"/>
        <v>104.66511154499</v>
      </c>
      <c r="O66" s="3">
        <f t="shared" si="10"/>
        <v>1046.0852968615991</v>
      </c>
      <c r="P66" s="3">
        <f t="shared" si="10"/>
        <v>1103.1220774512201</v>
      </c>
      <c r="Q66" s="3">
        <f t="shared" si="10"/>
        <v>0</v>
      </c>
      <c r="R66" s="3">
        <f t="shared" si="10"/>
        <v>0</v>
      </c>
      <c r="S66" s="3">
        <f t="shared" si="10"/>
        <v>891.80399992816103</v>
      </c>
    </row>
    <row r="67" spans="3:19" x14ac:dyDescent="0.2">
      <c r="D67">
        <f>SUM(F67:U67)-SUM(F18:AM18)</f>
        <v>0</v>
      </c>
      <c r="E67">
        <f t="shared" si="9"/>
        <v>2040</v>
      </c>
      <c r="F67" s="3">
        <f t="shared" si="10"/>
        <v>990.28349652084705</v>
      </c>
      <c r="G67" s="3">
        <f t="shared" si="10"/>
        <v>0</v>
      </c>
      <c r="H67" s="3">
        <f t="shared" si="10"/>
        <v>88.397747095838099</v>
      </c>
      <c r="I67" s="3">
        <f t="shared" si="10"/>
        <v>0</v>
      </c>
      <c r="J67" s="3">
        <f t="shared" si="10"/>
        <v>3309.1858530259001</v>
      </c>
      <c r="K67" s="3">
        <f t="shared" si="10"/>
        <v>0</v>
      </c>
      <c r="L67" s="3">
        <f t="shared" si="10"/>
        <v>0</v>
      </c>
      <c r="M67" s="3">
        <f t="shared" si="10"/>
        <v>375.18479999998999</v>
      </c>
      <c r="N67" s="3">
        <f t="shared" si="10"/>
        <v>60.966277655845701</v>
      </c>
      <c r="O67" s="3">
        <f t="shared" si="10"/>
        <v>884.1484999999999</v>
      </c>
      <c r="P67" s="3">
        <f t="shared" si="10"/>
        <v>1637.3089178078001</v>
      </c>
      <c r="Q67" s="3">
        <f t="shared" si="10"/>
        <v>0</v>
      </c>
      <c r="R67" s="3">
        <f t="shared" si="10"/>
        <v>0</v>
      </c>
      <c r="S67" s="3">
        <f t="shared" si="10"/>
        <v>928.52190056705797</v>
      </c>
    </row>
    <row r="68" spans="3:19" x14ac:dyDescent="0.2">
      <c r="D68">
        <f>SUM(F68:U68)-SUM(F19:AM19)</f>
        <v>0</v>
      </c>
      <c r="E68">
        <f t="shared" si="9"/>
        <v>2045</v>
      </c>
      <c r="F68" s="3">
        <f t="shared" si="10"/>
        <v>253.39431691980101</v>
      </c>
      <c r="G68" s="3">
        <f t="shared" si="10"/>
        <v>0</v>
      </c>
      <c r="H68" s="3">
        <f t="shared" si="10"/>
        <v>0</v>
      </c>
      <c r="I68" s="3">
        <f t="shared" si="10"/>
        <v>0</v>
      </c>
      <c r="J68" s="3">
        <f t="shared" si="10"/>
        <v>3705.64767101799</v>
      </c>
      <c r="K68" s="3">
        <f t="shared" si="10"/>
        <v>0</v>
      </c>
      <c r="L68" s="3">
        <f t="shared" si="10"/>
        <v>0</v>
      </c>
      <c r="M68" s="3">
        <f t="shared" si="10"/>
        <v>375.18479999999101</v>
      </c>
      <c r="N68" s="3">
        <f t="shared" si="10"/>
        <v>0</v>
      </c>
      <c r="O68" s="3">
        <f t="shared" si="10"/>
        <v>670.43006832287006</v>
      </c>
      <c r="P68" s="3">
        <f t="shared" si="10"/>
        <v>483.58386969735699</v>
      </c>
      <c r="Q68" s="3">
        <f t="shared" si="10"/>
        <v>0</v>
      </c>
      <c r="R68" s="3">
        <f t="shared" si="10"/>
        <v>0</v>
      </c>
      <c r="S68" s="3">
        <f t="shared" si="10"/>
        <v>3224.54151841065</v>
      </c>
    </row>
    <row r="69" spans="3:19" x14ac:dyDescent="0.2">
      <c r="C69" t="str">
        <f>C23</f>
        <v>XXX</v>
      </c>
      <c r="D69" t="s">
        <v>42</v>
      </c>
      <c r="F69" t="str">
        <f t="shared" ref="F69:S69" si="11">F55</f>
        <v>AES</v>
      </c>
      <c r="G69" t="str">
        <f t="shared" si="11"/>
        <v>Batteries</v>
      </c>
      <c r="H69" t="str">
        <f t="shared" si="11"/>
        <v>Kahe/Waiau/CIP</v>
      </c>
      <c r="I69" t="str">
        <f t="shared" si="11"/>
        <v>Combined Cycle</v>
      </c>
      <c r="J69" t="str">
        <f t="shared" si="11"/>
        <v>DistPV</v>
      </c>
      <c r="K69" t="str">
        <f t="shared" si="11"/>
        <v>Cogen</v>
      </c>
      <c r="L69" t="str">
        <f t="shared" si="11"/>
        <v>Fuel Cells</v>
      </c>
      <c r="M69" t="str">
        <f t="shared" si="11"/>
        <v>HPOWER</v>
      </c>
      <c r="N69" t="str">
        <f t="shared" si="11"/>
        <v>IC Projects</v>
      </c>
      <c r="O69" t="str">
        <f t="shared" si="11"/>
        <v>Kalaeloa</v>
      </c>
      <c r="P69" t="str">
        <f t="shared" si="11"/>
        <v>Onshore Wind</v>
      </c>
      <c r="Q69" t="str">
        <f t="shared" si="11"/>
        <v>Offshore Wind</v>
      </c>
      <c r="R69" t="str">
        <f t="shared" si="11"/>
        <v>Pumped Hydro</v>
      </c>
      <c r="S69" t="str">
        <f t="shared" si="11"/>
        <v>Utility-Scale PV</v>
      </c>
    </row>
    <row r="70" spans="3:19" x14ac:dyDescent="0.2">
      <c r="D70" s="3">
        <f>SUM(F70:U70)-SUM(F13:AM13)</f>
        <v>-5027.975166148809</v>
      </c>
      <c r="E70">
        <f>E56</f>
        <v>2020</v>
      </c>
      <c r="F70" s="3">
        <f>SUMIF($F$32:$AM$32, F$55, $F24:$AM24)</f>
        <v>185</v>
      </c>
      <c r="G70" s="3">
        <f t="shared" ref="G70:S70" si="12">SUMIF($F$32:$AM$32, G$55, $F24:$AM24)</f>
        <v>70.801991820788203</v>
      </c>
      <c r="H70" s="3">
        <f t="shared" si="12"/>
        <v>773.3</v>
      </c>
      <c r="I70" s="3">
        <f t="shared" si="12"/>
        <v>0</v>
      </c>
      <c r="J70" s="3">
        <f t="shared" si="12"/>
        <v>855.99999999989996</v>
      </c>
      <c r="K70" s="3">
        <f t="shared" si="12"/>
        <v>0</v>
      </c>
      <c r="L70" s="3">
        <f t="shared" si="12"/>
        <v>0</v>
      </c>
      <c r="M70" s="3">
        <f t="shared" si="12"/>
        <v>73</v>
      </c>
      <c r="N70" s="3">
        <f t="shared" si="12"/>
        <v>54.983159999999998</v>
      </c>
      <c r="O70" s="3">
        <f t="shared" si="12"/>
        <v>208</v>
      </c>
      <c r="P70" s="3">
        <f t="shared" si="12"/>
        <v>526.45850629092695</v>
      </c>
      <c r="Q70" s="3">
        <f t="shared" si="12"/>
        <v>0</v>
      </c>
      <c r="R70" s="3">
        <f t="shared" si="12"/>
        <v>0</v>
      </c>
      <c r="S70" s="3">
        <f t="shared" si="12"/>
        <v>88.099324002487606</v>
      </c>
    </row>
    <row r="71" spans="3:19" x14ac:dyDescent="0.2">
      <c r="D71" s="3">
        <f>SUM(F71:U71)-SUM(F15:AM15)</f>
        <v>-4672.3986218835862</v>
      </c>
      <c r="E71">
        <f t="shared" ref="E71:E75" si="13">E57</f>
        <v>2025</v>
      </c>
      <c r="F71" s="3">
        <f t="shared" ref="F71:S75" si="14">SUMIF($F$32:$AM$32, F$55, $F26:$AM26)</f>
        <v>185</v>
      </c>
      <c r="G71" s="3">
        <f t="shared" si="14"/>
        <v>267.15383508378898</v>
      </c>
      <c r="H71" s="3">
        <f t="shared" si="14"/>
        <v>371.5</v>
      </c>
      <c r="I71" s="3">
        <f t="shared" si="14"/>
        <v>0</v>
      </c>
      <c r="J71" s="3">
        <f t="shared" si="14"/>
        <v>1012.4999999999</v>
      </c>
      <c r="K71" s="3">
        <f t="shared" si="14"/>
        <v>0</v>
      </c>
      <c r="L71" s="3">
        <f t="shared" si="14"/>
        <v>0</v>
      </c>
      <c r="M71" s="3">
        <f t="shared" si="14"/>
        <v>73</v>
      </c>
      <c r="N71" s="3">
        <f t="shared" si="14"/>
        <v>62.983159999999998</v>
      </c>
      <c r="O71" s="3">
        <f t="shared" si="14"/>
        <v>208</v>
      </c>
      <c r="P71" s="3">
        <f t="shared" si="14"/>
        <v>526.45850629092695</v>
      </c>
      <c r="Q71" s="3">
        <f t="shared" si="14"/>
        <v>0</v>
      </c>
      <c r="R71" s="3">
        <f t="shared" si="14"/>
        <v>0</v>
      </c>
      <c r="S71" s="3">
        <f t="shared" si="14"/>
        <v>121.39855816111201</v>
      </c>
    </row>
    <row r="72" spans="3:19" x14ac:dyDescent="0.2">
      <c r="D72" s="3">
        <f>SUM(F72:U72)-SUM(F16:AM16)</f>
        <v>-4625.0668153812949</v>
      </c>
      <c r="E72">
        <f t="shared" si="13"/>
        <v>2030</v>
      </c>
      <c r="F72" s="3">
        <f t="shared" si="14"/>
        <v>185</v>
      </c>
      <c r="G72" s="3">
        <f t="shared" si="14"/>
        <v>335.56501085062001</v>
      </c>
      <c r="H72" s="3">
        <f t="shared" si="14"/>
        <v>134.30000000000001</v>
      </c>
      <c r="I72" s="3">
        <f t="shared" si="14"/>
        <v>0</v>
      </c>
      <c r="J72" s="3">
        <f t="shared" si="14"/>
        <v>1168.9999999999</v>
      </c>
      <c r="K72" s="3">
        <f t="shared" si="14"/>
        <v>0</v>
      </c>
      <c r="L72" s="3">
        <f t="shared" si="14"/>
        <v>0</v>
      </c>
      <c r="M72" s="3">
        <f t="shared" si="14"/>
        <v>73</v>
      </c>
      <c r="N72" s="3">
        <f t="shared" si="14"/>
        <v>54.983159999999998</v>
      </c>
      <c r="O72" s="3">
        <f t="shared" si="14"/>
        <v>208</v>
      </c>
      <c r="P72" s="3">
        <f t="shared" si="14"/>
        <v>526.45850629092695</v>
      </c>
      <c r="Q72" s="3">
        <f t="shared" si="14"/>
        <v>0</v>
      </c>
      <c r="R72" s="3">
        <f t="shared" si="14"/>
        <v>0</v>
      </c>
      <c r="S72" s="3">
        <f t="shared" si="14"/>
        <v>121.39855816111201</v>
      </c>
    </row>
    <row r="73" spans="3:19" x14ac:dyDescent="0.2">
      <c r="D73" s="3">
        <f>SUM(F73:U73)-SUM(F17:AM17)</f>
        <v>-4442.7272044453366</v>
      </c>
      <c r="E73">
        <f t="shared" si="13"/>
        <v>2035</v>
      </c>
      <c r="F73" s="3">
        <f t="shared" si="14"/>
        <v>185</v>
      </c>
      <c r="G73" s="3">
        <f t="shared" si="14"/>
        <v>524.37480122517297</v>
      </c>
      <c r="H73" s="3">
        <f t="shared" si="14"/>
        <v>134.30000000000001</v>
      </c>
      <c r="I73" s="3">
        <f t="shared" si="14"/>
        <v>0</v>
      </c>
      <c r="J73" s="3">
        <f t="shared" si="14"/>
        <v>1342.9999999999</v>
      </c>
      <c r="K73" s="3">
        <f t="shared" si="14"/>
        <v>0</v>
      </c>
      <c r="L73" s="3">
        <f t="shared" si="14"/>
        <v>0</v>
      </c>
      <c r="M73" s="3">
        <f t="shared" si="14"/>
        <v>73</v>
      </c>
      <c r="N73" s="3">
        <f t="shared" si="14"/>
        <v>54.983159999999998</v>
      </c>
      <c r="O73" s="3">
        <f t="shared" si="14"/>
        <v>208</v>
      </c>
      <c r="P73" s="3">
        <f t="shared" si="14"/>
        <v>526.45850629092695</v>
      </c>
      <c r="Q73" s="3">
        <f t="shared" si="14"/>
        <v>0</v>
      </c>
      <c r="R73" s="3">
        <f t="shared" si="14"/>
        <v>0</v>
      </c>
      <c r="S73" s="3">
        <f t="shared" si="14"/>
        <v>330.76736420221999</v>
      </c>
    </row>
    <row r="74" spans="3:19" x14ac:dyDescent="0.2">
      <c r="D74" s="3">
        <f>SUM(F74:U74)-SUM(F18:AM18)</f>
        <v>-4739.718493323785</v>
      </c>
      <c r="E74">
        <f t="shared" si="13"/>
        <v>2040</v>
      </c>
      <c r="F74" s="3">
        <f t="shared" si="14"/>
        <v>185</v>
      </c>
      <c r="G74" s="3">
        <f t="shared" si="14"/>
        <v>570.26352751092395</v>
      </c>
      <c r="H74" s="3">
        <f t="shared" si="14"/>
        <v>134.30000000000001</v>
      </c>
      <c r="I74" s="3">
        <f t="shared" si="14"/>
        <v>0</v>
      </c>
      <c r="J74" s="3">
        <f t="shared" si="14"/>
        <v>1516.9999999999</v>
      </c>
      <c r="K74" s="3">
        <f t="shared" si="14"/>
        <v>0</v>
      </c>
      <c r="L74" s="3">
        <f t="shared" si="14"/>
        <v>0</v>
      </c>
      <c r="M74" s="3">
        <f t="shared" si="14"/>
        <v>73</v>
      </c>
      <c r="N74" s="3">
        <f t="shared" si="14"/>
        <v>54.983159999999998</v>
      </c>
      <c r="O74" s="3">
        <f t="shared" si="14"/>
        <v>208</v>
      </c>
      <c r="P74" s="3">
        <f t="shared" si="14"/>
        <v>453.12893441511</v>
      </c>
      <c r="Q74" s="3">
        <f t="shared" si="14"/>
        <v>0</v>
      </c>
      <c r="R74" s="3">
        <f t="shared" si="14"/>
        <v>0</v>
      </c>
      <c r="S74" s="3">
        <f t="shared" si="14"/>
        <v>338.60337742356</v>
      </c>
    </row>
    <row r="75" spans="3:19" x14ac:dyDescent="0.2">
      <c r="D75" s="3">
        <f>SUM(F75:U75)-SUM(F19:AM19)</f>
        <v>-3072.7260217427647</v>
      </c>
      <c r="E75">
        <f t="shared" si="13"/>
        <v>2045</v>
      </c>
      <c r="F75" s="3">
        <f t="shared" si="14"/>
        <v>185</v>
      </c>
      <c r="G75" s="3">
        <f t="shared" si="14"/>
        <v>1825.6315360398401</v>
      </c>
      <c r="H75" s="3">
        <f t="shared" si="14"/>
        <v>0</v>
      </c>
      <c r="I75" s="3">
        <f t="shared" si="14"/>
        <v>0</v>
      </c>
      <c r="J75" s="3">
        <f t="shared" si="14"/>
        <v>1860.4591980001001</v>
      </c>
      <c r="K75" s="3">
        <f t="shared" si="14"/>
        <v>0</v>
      </c>
      <c r="L75" s="3">
        <f t="shared" si="14"/>
        <v>0</v>
      </c>
      <c r="M75" s="3">
        <f t="shared" si="14"/>
        <v>73</v>
      </c>
      <c r="N75" s="3">
        <f t="shared" si="14"/>
        <v>0</v>
      </c>
      <c r="O75" s="3">
        <f t="shared" si="14"/>
        <v>180</v>
      </c>
      <c r="P75" s="3">
        <f t="shared" si="14"/>
        <v>200.431941959483</v>
      </c>
      <c r="Q75" s="3">
        <f t="shared" si="14"/>
        <v>0</v>
      </c>
      <c r="R75" s="3">
        <f t="shared" si="14"/>
        <v>0</v>
      </c>
      <c r="S75" s="3">
        <f t="shared" si="14"/>
        <v>1315.5335466264701</v>
      </c>
    </row>
    <row r="76" spans="3:19" x14ac:dyDescent="0.2">
      <c r="C76" t="str">
        <f>C34</f>
        <v>YYY</v>
      </c>
      <c r="D76" t="s">
        <v>42</v>
      </c>
      <c r="F76" t="str">
        <f t="shared" ref="F76:S76" si="15">F62</f>
        <v>AES</v>
      </c>
      <c r="G76" t="str">
        <f t="shared" si="15"/>
        <v>Batteries</v>
      </c>
      <c r="H76" t="str">
        <f t="shared" si="15"/>
        <v>Kahe/Waiau/CIP</v>
      </c>
      <c r="I76" t="str">
        <f t="shared" si="15"/>
        <v>Combined Cycle</v>
      </c>
      <c r="J76" t="str">
        <f t="shared" si="15"/>
        <v>DistPV</v>
      </c>
      <c r="K76" t="str">
        <f t="shared" si="15"/>
        <v>Cogen</v>
      </c>
      <c r="L76" t="str">
        <f t="shared" si="15"/>
        <v>Fuel Cells</v>
      </c>
      <c r="M76" t="str">
        <f t="shared" si="15"/>
        <v>HPOWER</v>
      </c>
      <c r="N76" t="str">
        <f t="shared" si="15"/>
        <v>IC Projects</v>
      </c>
      <c r="O76" t="str">
        <f t="shared" si="15"/>
        <v>Kalaeloa</v>
      </c>
      <c r="P76" t="str">
        <f t="shared" si="15"/>
        <v>Onshore Wind</v>
      </c>
      <c r="Q76" t="str">
        <f t="shared" si="15"/>
        <v>Offshore Wind</v>
      </c>
      <c r="R76" t="str">
        <f t="shared" si="15"/>
        <v>Pumped Hydro</v>
      </c>
      <c r="S76" t="str">
        <f t="shared" si="15"/>
        <v>Utility-Scale PV</v>
      </c>
    </row>
    <row r="77" spans="3:19" x14ac:dyDescent="0.2">
      <c r="D77" s="3">
        <f>SUM(F77:U77)-SUM(F35:AM35)</f>
        <v>0</v>
      </c>
      <c r="E77">
        <f>E63</f>
        <v>2020</v>
      </c>
      <c r="F77" s="3">
        <f>SUMIF($F$42:$AM$42, F$55, $F35:$AM35)</f>
        <v>180</v>
      </c>
      <c r="G77" s="3">
        <f t="shared" ref="G77:S77" si="16">SUMIF($F$42:$AM$42, G$55, $F35:$AM35)</f>
        <v>0</v>
      </c>
      <c r="H77" s="3">
        <f t="shared" si="16"/>
        <v>256.79999999999995</v>
      </c>
      <c r="I77" s="3">
        <f t="shared" si="16"/>
        <v>383</v>
      </c>
      <c r="J77" s="3">
        <f t="shared" si="16"/>
        <v>590.21159060154105</v>
      </c>
      <c r="K77" s="3">
        <f t="shared" si="16"/>
        <v>32.200000000000003</v>
      </c>
      <c r="L77" s="3">
        <f t="shared" si="16"/>
        <v>0</v>
      </c>
      <c r="M77" s="3">
        <f t="shared" si="16"/>
        <v>60</v>
      </c>
      <c r="N77" s="3">
        <f t="shared" si="16"/>
        <v>0</v>
      </c>
      <c r="O77" s="3">
        <f t="shared" si="16"/>
        <v>214</v>
      </c>
      <c r="P77" s="3">
        <f t="shared" si="16"/>
        <v>186.25140698360821</v>
      </c>
      <c r="Q77" s="3">
        <f t="shared" si="16"/>
        <v>0</v>
      </c>
      <c r="R77" s="3">
        <f t="shared" si="16"/>
        <v>0</v>
      </c>
      <c r="S77" s="3">
        <f t="shared" si="16"/>
        <v>32.6</v>
      </c>
    </row>
    <row r="78" spans="3:19" x14ac:dyDescent="0.2">
      <c r="D78" s="3">
        <f t="shared" ref="D78:D82" si="17">SUM(F78:U78)-SUM(F36:AM36)</f>
        <v>0</v>
      </c>
      <c r="E78">
        <f t="shared" ref="E78:E82" si="18">E64</f>
        <v>2025</v>
      </c>
      <c r="F78" s="3">
        <f t="shared" ref="F78:S82" si="19">SUMIF($F$42:$AM$42, F$55, $F36:$AM36)</f>
        <v>180</v>
      </c>
      <c r="G78" s="3">
        <f t="shared" si="19"/>
        <v>0</v>
      </c>
      <c r="H78" s="3">
        <f t="shared" si="19"/>
        <v>256.79999999999995</v>
      </c>
      <c r="I78" s="3">
        <f t="shared" si="19"/>
        <v>383</v>
      </c>
      <c r="J78" s="3">
        <f t="shared" si="19"/>
        <v>590.21159060154105</v>
      </c>
      <c r="K78" s="3">
        <f t="shared" si="19"/>
        <v>32.200000000000003</v>
      </c>
      <c r="L78" s="3">
        <f t="shared" si="19"/>
        <v>0</v>
      </c>
      <c r="M78" s="3">
        <f t="shared" si="19"/>
        <v>60</v>
      </c>
      <c r="N78" s="3">
        <f t="shared" si="19"/>
        <v>0</v>
      </c>
      <c r="O78" s="3">
        <f t="shared" si="19"/>
        <v>214</v>
      </c>
      <c r="P78" s="3">
        <f t="shared" si="19"/>
        <v>186.25140698360821</v>
      </c>
      <c r="Q78" s="3">
        <f t="shared" si="19"/>
        <v>0</v>
      </c>
      <c r="R78" s="3">
        <f t="shared" si="19"/>
        <v>0</v>
      </c>
      <c r="S78" s="3">
        <f t="shared" si="19"/>
        <v>32.6</v>
      </c>
    </row>
    <row r="79" spans="3:19" x14ac:dyDescent="0.2">
      <c r="D79" s="3">
        <f t="shared" si="17"/>
        <v>0</v>
      </c>
      <c r="E79">
        <f t="shared" si="18"/>
        <v>2030</v>
      </c>
      <c r="F79" s="3">
        <f t="shared" si="19"/>
        <v>180</v>
      </c>
      <c r="G79" s="3">
        <f t="shared" si="19"/>
        <v>277.86389989616703</v>
      </c>
      <c r="H79" s="3">
        <f t="shared" si="19"/>
        <v>0</v>
      </c>
      <c r="I79" s="3">
        <f t="shared" si="19"/>
        <v>383</v>
      </c>
      <c r="J79" s="3">
        <f t="shared" si="19"/>
        <v>1133.3244301567579</v>
      </c>
      <c r="K79" s="3">
        <f t="shared" si="19"/>
        <v>20</v>
      </c>
      <c r="L79" s="3">
        <f t="shared" si="19"/>
        <v>0</v>
      </c>
      <c r="M79" s="3">
        <f t="shared" si="19"/>
        <v>60</v>
      </c>
      <c r="N79" s="3">
        <f t="shared" si="19"/>
        <v>0</v>
      </c>
      <c r="O79" s="3">
        <f t="shared" si="19"/>
        <v>0</v>
      </c>
      <c r="P79" s="3">
        <f t="shared" si="19"/>
        <v>459</v>
      </c>
      <c r="Q79" s="3">
        <f t="shared" si="19"/>
        <v>0</v>
      </c>
      <c r="R79" s="3">
        <f t="shared" si="19"/>
        <v>0</v>
      </c>
      <c r="S79" s="3">
        <f t="shared" si="19"/>
        <v>423.08272096566202</v>
      </c>
    </row>
    <row r="80" spans="3:19" x14ac:dyDescent="0.2">
      <c r="D80" s="3">
        <f t="shared" si="17"/>
        <v>0</v>
      </c>
      <c r="E80">
        <f t="shared" si="18"/>
        <v>2035</v>
      </c>
      <c r="F80" s="3">
        <f t="shared" si="19"/>
        <v>180</v>
      </c>
      <c r="G80" s="3">
        <f t="shared" si="19"/>
        <v>455.37278332028899</v>
      </c>
      <c r="H80" s="3">
        <f t="shared" si="19"/>
        <v>0</v>
      </c>
      <c r="I80" s="3">
        <f t="shared" si="19"/>
        <v>383</v>
      </c>
      <c r="J80" s="3">
        <f t="shared" si="19"/>
        <v>1868.3684832536301</v>
      </c>
      <c r="K80" s="3">
        <f t="shared" si="19"/>
        <v>0</v>
      </c>
      <c r="L80" s="3">
        <f t="shared" si="19"/>
        <v>0</v>
      </c>
      <c r="M80" s="3">
        <f t="shared" si="19"/>
        <v>60</v>
      </c>
      <c r="N80" s="3">
        <f t="shared" si="19"/>
        <v>0</v>
      </c>
      <c r="O80" s="3">
        <f t="shared" si="19"/>
        <v>0</v>
      </c>
      <c r="P80" s="3">
        <f t="shared" si="19"/>
        <v>459</v>
      </c>
      <c r="Q80" s="3">
        <f t="shared" si="19"/>
        <v>0</v>
      </c>
      <c r="R80" s="3">
        <f t="shared" si="19"/>
        <v>0</v>
      </c>
      <c r="S80" s="3">
        <f t="shared" si="19"/>
        <v>468.25429743265698</v>
      </c>
    </row>
    <row r="81" spans="3:19" x14ac:dyDescent="0.2">
      <c r="D81" s="3">
        <f t="shared" si="17"/>
        <v>0</v>
      </c>
      <c r="E81">
        <f t="shared" si="18"/>
        <v>2040</v>
      </c>
      <c r="F81" s="3">
        <f t="shared" si="19"/>
        <v>180</v>
      </c>
      <c r="G81" s="3">
        <f t="shared" si="19"/>
        <v>455.37278332028899</v>
      </c>
      <c r="H81" s="3">
        <f t="shared" si="19"/>
        <v>0</v>
      </c>
      <c r="I81" s="3">
        <f t="shared" si="19"/>
        <v>383</v>
      </c>
      <c r="J81" s="3">
        <f t="shared" si="19"/>
        <v>2195.2473458864697</v>
      </c>
      <c r="K81" s="3">
        <f t="shared" si="19"/>
        <v>0</v>
      </c>
      <c r="L81" s="3">
        <f t="shared" si="19"/>
        <v>0</v>
      </c>
      <c r="M81" s="3">
        <f t="shared" si="19"/>
        <v>60</v>
      </c>
      <c r="N81" s="3">
        <f t="shared" si="19"/>
        <v>0</v>
      </c>
      <c r="O81" s="3">
        <f t="shared" si="19"/>
        <v>0</v>
      </c>
      <c r="P81" s="3">
        <f t="shared" si="19"/>
        <v>459</v>
      </c>
      <c r="Q81" s="3">
        <f t="shared" si="19"/>
        <v>0</v>
      </c>
      <c r="R81" s="3">
        <f t="shared" si="19"/>
        <v>0</v>
      </c>
      <c r="S81" s="3">
        <f t="shared" si="19"/>
        <v>468.25429743265698</v>
      </c>
    </row>
    <row r="82" spans="3:19" x14ac:dyDescent="0.2">
      <c r="D82" s="3">
        <f t="shared" si="17"/>
        <v>0</v>
      </c>
      <c r="E82">
        <f t="shared" si="18"/>
        <v>2045</v>
      </c>
      <c r="F82" s="3">
        <f t="shared" si="19"/>
        <v>180</v>
      </c>
      <c r="G82" s="3">
        <f t="shared" si="19"/>
        <v>761.28329325582399</v>
      </c>
      <c r="H82" s="3">
        <f t="shared" si="19"/>
        <v>0</v>
      </c>
      <c r="I82" s="3">
        <f t="shared" si="19"/>
        <v>383</v>
      </c>
      <c r="J82" s="3">
        <f t="shared" si="19"/>
        <v>3232.5090332</v>
      </c>
      <c r="K82" s="3">
        <f t="shared" si="19"/>
        <v>0</v>
      </c>
      <c r="L82" s="3">
        <f t="shared" si="19"/>
        <v>35.019379585067497</v>
      </c>
      <c r="M82" s="3">
        <f t="shared" si="19"/>
        <v>60</v>
      </c>
      <c r="N82" s="3">
        <f t="shared" si="19"/>
        <v>0</v>
      </c>
      <c r="O82" s="3">
        <f t="shared" si="19"/>
        <v>0</v>
      </c>
      <c r="P82" s="3">
        <f t="shared" si="19"/>
        <v>459</v>
      </c>
      <c r="Q82" s="3">
        <f t="shared" si="19"/>
        <v>0</v>
      </c>
      <c r="R82" s="3">
        <f t="shared" si="19"/>
        <v>0</v>
      </c>
      <c r="S82" s="3">
        <f t="shared" si="19"/>
        <v>468.25429743265698</v>
      </c>
    </row>
    <row r="83" spans="3:19" x14ac:dyDescent="0.2">
      <c r="C83" t="str">
        <f>C44</f>
        <v>Opt No LNG</v>
      </c>
      <c r="D83" t="s">
        <v>42</v>
      </c>
      <c r="F83" t="str">
        <f t="shared" ref="F83:S83" si="20">F76</f>
        <v>AES</v>
      </c>
      <c r="G83" t="str">
        <f t="shared" si="20"/>
        <v>Batteries</v>
      </c>
      <c r="H83" t="str">
        <f t="shared" si="20"/>
        <v>Kahe/Waiau/CIP</v>
      </c>
      <c r="I83" t="str">
        <f t="shared" si="20"/>
        <v>Combined Cycle</v>
      </c>
      <c r="J83" t="str">
        <f t="shared" si="20"/>
        <v>DistPV</v>
      </c>
      <c r="K83" t="str">
        <f t="shared" si="20"/>
        <v>Cogen</v>
      </c>
      <c r="L83" t="str">
        <f t="shared" si="20"/>
        <v>Fuel Cells</v>
      </c>
      <c r="M83" t="str">
        <f t="shared" si="20"/>
        <v>HPOWER</v>
      </c>
      <c r="N83" t="str">
        <f t="shared" si="20"/>
        <v>IC Projects</v>
      </c>
      <c r="O83" t="str">
        <f t="shared" si="20"/>
        <v>Kalaeloa</v>
      </c>
      <c r="P83" t="str">
        <f t="shared" si="20"/>
        <v>Onshore Wind</v>
      </c>
      <c r="Q83" t="str">
        <f t="shared" si="20"/>
        <v>Offshore Wind</v>
      </c>
      <c r="R83" t="str">
        <f t="shared" si="20"/>
        <v>Pumped Hydro</v>
      </c>
      <c r="S83" t="str">
        <f t="shared" si="20"/>
        <v>Utility-Scale PV</v>
      </c>
    </row>
    <row r="84" spans="3:19" x14ac:dyDescent="0.2">
      <c r="D84">
        <f>SUM(F84:U84)-SUM(F45:AM45)</f>
        <v>0</v>
      </c>
      <c r="E84">
        <f>E77</f>
        <v>2020</v>
      </c>
      <c r="F84" s="3">
        <f>SUMIF($F$52:$AM$52, F$55, $F45:$AM45)</f>
        <v>180</v>
      </c>
      <c r="G84" s="3">
        <f t="shared" ref="G84:S84" si="21">SUMIF($F$52:$AM$52, G$55, $F45:$AM45)</f>
        <v>0</v>
      </c>
      <c r="H84" s="3">
        <f t="shared" si="21"/>
        <v>0</v>
      </c>
      <c r="I84" s="3">
        <f t="shared" si="21"/>
        <v>383</v>
      </c>
      <c r="J84" s="3">
        <f t="shared" si="21"/>
        <v>590.21159060154105</v>
      </c>
      <c r="K84" s="3">
        <f t="shared" si="21"/>
        <v>32.200000000000003</v>
      </c>
      <c r="L84" s="3">
        <f t="shared" si="21"/>
        <v>0</v>
      </c>
      <c r="M84" s="3">
        <f t="shared" si="21"/>
        <v>60</v>
      </c>
      <c r="N84" s="3">
        <f t="shared" si="21"/>
        <v>127</v>
      </c>
      <c r="O84" s="3">
        <f t="shared" si="21"/>
        <v>214</v>
      </c>
      <c r="P84" s="3">
        <f t="shared" si="21"/>
        <v>186.2514069836096</v>
      </c>
      <c r="Q84" s="3">
        <f t="shared" si="21"/>
        <v>0</v>
      </c>
      <c r="R84" s="3">
        <f t="shared" si="21"/>
        <v>0</v>
      </c>
      <c r="S84" s="3">
        <f t="shared" si="21"/>
        <v>32.6</v>
      </c>
    </row>
    <row r="85" spans="3:19" x14ac:dyDescent="0.2">
      <c r="D85">
        <f t="shared" ref="D85:D89" si="22">SUM(F85:U85)-SUM(F46:AM46)</f>
        <v>0</v>
      </c>
      <c r="E85">
        <f t="shared" ref="E85:E89" si="23">E78</f>
        <v>2025</v>
      </c>
      <c r="F85" s="3">
        <f t="shared" ref="F85:S89" si="24">SUMIF($F$52:$AM$52, F$55, $F46:$AM46)</f>
        <v>180</v>
      </c>
      <c r="G85" s="3">
        <f t="shared" si="24"/>
        <v>0</v>
      </c>
      <c r="H85" s="3">
        <f t="shared" si="24"/>
        <v>0</v>
      </c>
      <c r="I85" s="3">
        <f t="shared" si="24"/>
        <v>383</v>
      </c>
      <c r="J85" s="3">
        <f t="shared" si="24"/>
        <v>590.21159060154105</v>
      </c>
      <c r="K85" s="3">
        <f t="shared" si="24"/>
        <v>32.200000000000003</v>
      </c>
      <c r="L85" s="3">
        <f t="shared" si="24"/>
        <v>0</v>
      </c>
      <c r="M85" s="3">
        <f t="shared" si="24"/>
        <v>60</v>
      </c>
      <c r="N85" s="3">
        <f t="shared" si="24"/>
        <v>100</v>
      </c>
      <c r="O85" s="3">
        <f t="shared" si="24"/>
        <v>214</v>
      </c>
      <c r="P85" s="3">
        <f t="shared" si="24"/>
        <v>459</v>
      </c>
      <c r="Q85" s="3">
        <f t="shared" si="24"/>
        <v>0</v>
      </c>
      <c r="R85" s="3">
        <f t="shared" si="24"/>
        <v>0</v>
      </c>
      <c r="S85" s="3">
        <f t="shared" si="24"/>
        <v>32.6</v>
      </c>
    </row>
    <row r="86" spans="3:19" x14ac:dyDescent="0.2">
      <c r="D86">
        <f t="shared" si="22"/>
        <v>0</v>
      </c>
      <c r="E86">
        <f t="shared" si="23"/>
        <v>2030</v>
      </c>
      <c r="F86" s="3">
        <f t="shared" si="24"/>
        <v>180</v>
      </c>
      <c r="G86" s="3">
        <f t="shared" si="24"/>
        <v>277.86389989616703</v>
      </c>
      <c r="H86" s="3">
        <f t="shared" si="24"/>
        <v>0</v>
      </c>
      <c r="I86" s="3">
        <f t="shared" si="24"/>
        <v>383</v>
      </c>
      <c r="J86" s="3">
        <f t="shared" si="24"/>
        <v>1133.3244301567599</v>
      </c>
      <c r="K86" s="3">
        <f t="shared" si="24"/>
        <v>20</v>
      </c>
      <c r="L86" s="3">
        <f t="shared" si="24"/>
        <v>0</v>
      </c>
      <c r="M86" s="3">
        <f t="shared" si="24"/>
        <v>60</v>
      </c>
      <c r="N86" s="3">
        <f t="shared" si="24"/>
        <v>0</v>
      </c>
      <c r="O86" s="3">
        <f t="shared" si="24"/>
        <v>0</v>
      </c>
      <c r="P86" s="3">
        <f t="shared" si="24"/>
        <v>459</v>
      </c>
      <c r="Q86" s="3">
        <f t="shared" si="24"/>
        <v>0</v>
      </c>
      <c r="R86" s="3">
        <f t="shared" si="24"/>
        <v>0</v>
      </c>
      <c r="S86" s="3">
        <f t="shared" si="24"/>
        <v>423.08272096565997</v>
      </c>
    </row>
    <row r="87" spans="3:19" x14ac:dyDescent="0.2">
      <c r="D87">
        <f t="shared" si="22"/>
        <v>0</v>
      </c>
      <c r="E87">
        <f t="shared" si="23"/>
        <v>2035</v>
      </c>
      <c r="F87" s="3">
        <f t="shared" si="24"/>
        <v>180</v>
      </c>
      <c r="G87" s="3">
        <f t="shared" si="24"/>
        <v>455.37278332028899</v>
      </c>
      <c r="H87" s="3">
        <f t="shared" si="24"/>
        <v>0</v>
      </c>
      <c r="I87" s="3">
        <f t="shared" si="24"/>
        <v>383</v>
      </c>
      <c r="J87" s="3">
        <f t="shared" si="24"/>
        <v>1868.3684832536301</v>
      </c>
      <c r="K87" s="3">
        <f t="shared" si="24"/>
        <v>0</v>
      </c>
      <c r="L87" s="3">
        <f t="shared" si="24"/>
        <v>0</v>
      </c>
      <c r="M87" s="3">
        <f t="shared" si="24"/>
        <v>60</v>
      </c>
      <c r="N87" s="3">
        <f t="shared" si="24"/>
        <v>0</v>
      </c>
      <c r="O87" s="3">
        <f t="shared" si="24"/>
        <v>0</v>
      </c>
      <c r="P87" s="3">
        <f t="shared" si="24"/>
        <v>459</v>
      </c>
      <c r="Q87" s="3">
        <f t="shared" si="24"/>
        <v>0</v>
      </c>
      <c r="R87" s="3">
        <f t="shared" si="24"/>
        <v>0</v>
      </c>
      <c r="S87" s="3">
        <f t="shared" si="24"/>
        <v>468.25429743265698</v>
      </c>
    </row>
    <row r="88" spans="3:19" x14ac:dyDescent="0.2">
      <c r="D88">
        <f t="shared" si="22"/>
        <v>0</v>
      </c>
      <c r="E88">
        <f t="shared" si="23"/>
        <v>2040</v>
      </c>
      <c r="F88" s="3">
        <f t="shared" si="24"/>
        <v>180</v>
      </c>
      <c r="G88" s="3">
        <f t="shared" si="24"/>
        <v>455.37278332028899</v>
      </c>
      <c r="H88" s="3">
        <f t="shared" si="24"/>
        <v>0</v>
      </c>
      <c r="I88" s="3">
        <f t="shared" si="24"/>
        <v>383</v>
      </c>
      <c r="J88" s="3">
        <f t="shared" si="24"/>
        <v>2195.2473458864697</v>
      </c>
      <c r="K88" s="3">
        <f t="shared" si="24"/>
        <v>0</v>
      </c>
      <c r="L88" s="3">
        <f t="shared" si="24"/>
        <v>0</v>
      </c>
      <c r="M88" s="3">
        <f t="shared" si="24"/>
        <v>60</v>
      </c>
      <c r="N88" s="3">
        <f t="shared" si="24"/>
        <v>0</v>
      </c>
      <c r="O88" s="3">
        <f t="shared" si="24"/>
        <v>0</v>
      </c>
      <c r="P88" s="3">
        <f t="shared" si="24"/>
        <v>459</v>
      </c>
      <c r="Q88" s="3">
        <f t="shared" si="24"/>
        <v>0</v>
      </c>
      <c r="R88" s="3">
        <f t="shared" si="24"/>
        <v>0</v>
      </c>
      <c r="S88" s="3">
        <f t="shared" si="24"/>
        <v>468.25429743265698</v>
      </c>
    </row>
    <row r="89" spans="3:19" x14ac:dyDescent="0.2">
      <c r="D89">
        <f t="shared" si="22"/>
        <v>0</v>
      </c>
      <c r="E89">
        <f t="shared" si="23"/>
        <v>2045</v>
      </c>
      <c r="F89" s="3">
        <f t="shared" si="24"/>
        <v>180</v>
      </c>
      <c r="G89" s="3">
        <f t="shared" si="24"/>
        <v>761.28329325582399</v>
      </c>
      <c r="H89" s="3">
        <f t="shared" si="24"/>
        <v>0</v>
      </c>
      <c r="I89" s="3">
        <f t="shared" si="24"/>
        <v>383</v>
      </c>
      <c r="J89" s="3">
        <f t="shared" si="24"/>
        <v>3232.5090332</v>
      </c>
      <c r="K89" s="3">
        <f t="shared" si="24"/>
        <v>0</v>
      </c>
      <c r="L89" s="3">
        <f t="shared" si="24"/>
        <v>35.019379585067597</v>
      </c>
      <c r="M89" s="3">
        <f t="shared" si="24"/>
        <v>60</v>
      </c>
      <c r="N89" s="3">
        <f t="shared" si="24"/>
        <v>0</v>
      </c>
      <c r="O89" s="3">
        <f t="shared" si="24"/>
        <v>0</v>
      </c>
      <c r="P89" s="3">
        <f t="shared" si="24"/>
        <v>459</v>
      </c>
      <c r="Q89" s="3">
        <f t="shared" si="24"/>
        <v>0</v>
      </c>
      <c r="R89" s="3">
        <f t="shared" si="24"/>
        <v>0</v>
      </c>
      <c r="S89" s="3">
        <f t="shared" si="24"/>
        <v>468.25429743265698</v>
      </c>
    </row>
    <row r="90" spans="3:19" x14ac:dyDescent="0.2"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 x14ac:dyDescent="0.2">
      <c r="C91" t="str">
        <f>C55</f>
        <v>PSIP Dec 2016</v>
      </c>
      <c r="D91" s="22" t="s">
        <v>63</v>
      </c>
      <c r="F91" s="3" t="str">
        <f t="shared" ref="F91:S91" si="25">F55</f>
        <v>AES</v>
      </c>
      <c r="G91" s="3" t="str">
        <f t="shared" si="25"/>
        <v>Batteries</v>
      </c>
      <c r="H91" s="3" t="str">
        <f t="shared" si="25"/>
        <v>Kahe/Waiau/CIP</v>
      </c>
      <c r="I91" s="3" t="str">
        <f t="shared" si="25"/>
        <v>Combined Cycle</v>
      </c>
      <c r="J91" s="3" t="str">
        <f t="shared" si="25"/>
        <v>DistPV</v>
      </c>
      <c r="K91" s="3" t="str">
        <f t="shared" si="25"/>
        <v>Cogen</v>
      </c>
      <c r="L91" s="3" t="str">
        <f t="shared" si="25"/>
        <v>Fuel Cells</v>
      </c>
      <c r="M91" s="3" t="str">
        <f t="shared" si="25"/>
        <v>HPOWER</v>
      </c>
      <c r="N91" s="3" t="str">
        <f t="shared" si="25"/>
        <v>IC Projects</v>
      </c>
      <c r="O91" s="3" t="str">
        <f t="shared" si="25"/>
        <v>Kalaeloa</v>
      </c>
      <c r="P91" s="3" t="str">
        <f t="shared" si="25"/>
        <v>Onshore Wind</v>
      </c>
      <c r="Q91" s="3" t="str">
        <f t="shared" si="25"/>
        <v>Offshore Wind</v>
      </c>
      <c r="R91" s="3" t="str">
        <f t="shared" si="25"/>
        <v>Pumped Hydro</v>
      </c>
      <c r="S91" s="3" t="str">
        <f t="shared" si="25"/>
        <v>Utility-Scale PV</v>
      </c>
    </row>
    <row r="92" spans="3:19" ht="34" x14ac:dyDescent="0.2">
      <c r="D92" s="1" t="str">
        <f>C91</f>
        <v>PSIP Dec 2016</v>
      </c>
      <c r="E92">
        <f t="shared" ref="E92:E97" si="26">E56</f>
        <v>2020</v>
      </c>
      <c r="F92">
        <f t="shared" ref="F92:S92" si="27">F56</f>
        <v>1261.0322659869701</v>
      </c>
      <c r="G92">
        <f t="shared" si="27"/>
        <v>0</v>
      </c>
      <c r="H92">
        <f t="shared" si="27"/>
        <v>1399.9213837608056</v>
      </c>
      <c r="I92">
        <f t="shared" si="27"/>
        <v>0</v>
      </c>
      <c r="J92">
        <f t="shared" si="27"/>
        <v>1964.1227109448901</v>
      </c>
      <c r="K92">
        <f t="shared" si="27"/>
        <v>0</v>
      </c>
      <c r="L92">
        <f t="shared" si="27"/>
        <v>0</v>
      </c>
      <c r="M92">
        <f t="shared" si="27"/>
        <v>375.18479999998999</v>
      </c>
      <c r="N92">
        <f t="shared" si="27"/>
        <v>32.7775662409218</v>
      </c>
      <c r="O92">
        <f t="shared" si="27"/>
        <v>1203.8955414790687</v>
      </c>
      <c r="P92">
        <f t="shared" si="27"/>
        <v>461.53582161927699</v>
      </c>
      <c r="Q92">
        <f t="shared" si="27"/>
        <v>0</v>
      </c>
      <c r="R92">
        <f t="shared" si="27"/>
        <v>0</v>
      </c>
      <c r="S92">
        <f t="shared" si="27"/>
        <v>982.53093985596104</v>
      </c>
    </row>
    <row r="93" spans="3:19" x14ac:dyDescent="0.2">
      <c r="D93" s="1"/>
      <c r="E93">
        <f t="shared" si="26"/>
        <v>2025</v>
      </c>
      <c r="F93">
        <f t="shared" ref="F93:S93" si="28">F57</f>
        <v>0</v>
      </c>
      <c r="G93">
        <f t="shared" si="28"/>
        <v>0</v>
      </c>
      <c r="H93">
        <f t="shared" si="28"/>
        <v>546.85078744288023</v>
      </c>
      <c r="I93">
        <f t="shared" si="28"/>
        <v>0</v>
      </c>
      <c r="J93">
        <f t="shared" si="28"/>
        <v>1951.9493894002001</v>
      </c>
      <c r="K93">
        <f t="shared" si="28"/>
        <v>0</v>
      </c>
      <c r="L93">
        <f t="shared" si="28"/>
        <v>0</v>
      </c>
      <c r="M93">
        <f t="shared" si="28"/>
        <v>375.18479999998999</v>
      </c>
      <c r="N93">
        <f t="shared" si="28"/>
        <v>771.63150977261512</v>
      </c>
      <c r="O93">
        <f t="shared" si="28"/>
        <v>1313.9833433840761</v>
      </c>
      <c r="P93">
        <f t="shared" si="28"/>
        <v>357.80685647109999</v>
      </c>
      <c r="Q93">
        <f t="shared" si="28"/>
        <v>745.32443340499901</v>
      </c>
      <c r="R93">
        <f t="shared" si="28"/>
        <v>0</v>
      </c>
      <c r="S93">
        <f t="shared" si="28"/>
        <v>1380.5248220911401</v>
      </c>
    </row>
    <row r="94" spans="3:19" x14ac:dyDescent="0.2">
      <c r="D94" s="1"/>
      <c r="E94">
        <f t="shared" si="26"/>
        <v>2030</v>
      </c>
      <c r="F94">
        <f t="shared" ref="F94:S94" si="29">F58</f>
        <v>0</v>
      </c>
      <c r="G94">
        <f t="shared" si="29"/>
        <v>0</v>
      </c>
      <c r="H94">
        <f t="shared" si="29"/>
        <v>293.69429016739178</v>
      </c>
      <c r="I94">
        <f t="shared" si="29"/>
        <v>0</v>
      </c>
      <c r="J94">
        <f t="shared" si="29"/>
        <v>1823.28741201718</v>
      </c>
      <c r="K94">
        <f t="shared" si="29"/>
        <v>0</v>
      </c>
      <c r="L94">
        <f t="shared" si="29"/>
        <v>0</v>
      </c>
      <c r="M94">
        <f t="shared" si="29"/>
        <v>375.18479999998999</v>
      </c>
      <c r="N94">
        <f t="shared" si="29"/>
        <v>656.48228367893387</v>
      </c>
      <c r="O94">
        <f t="shared" si="29"/>
        <v>1246.7756624644303</v>
      </c>
      <c r="P94">
        <f t="shared" si="29"/>
        <v>563.33853510141898</v>
      </c>
      <c r="Q94">
        <f t="shared" si="29"/>
        <v>1028.8916685694901</v>
      </c>
      <c r="R94">
        <f t="shared" si="29"/>
        <v>0</v>
      </c>
      <c r="S94">
        <f t="shared" si="29"/>
        <v>1382.9844853791201</v>
      </c>
    </row>
    <row r="95" spans="3:19" x14ac:dyDescent="0.2">
      <c r="D95" s="1"/>
      <c r="E95">
        <f t="shared" si="26"/>
        <v>2035</v>
      </c>
      <c r="F95">
        <f t="shared" ref="F95:S95" si="30">F59</f>
        <v>0</v>
      </c>
      <c r="G95">
        <f t="shared" si="30"/>
        <v>0</v>
      </c>
      <c r="H95">
        <f t="shared" si="30"/>
        <v>433.38059153117297</v>
      </c>
      <c r="I95">
        <f t="shared" si="30"/>
        <v>0</v>
      </c>
      <c r="J95">
        <f t="shared" si="30"/>
        <v>2477.1303569173801</v>
      </c>
      <c r="K95">
        <f t="shared" si="30"/>
        <v>0</v>
      </c>
      <c r="L95">
        <f t="shared" si="30"/>
        <v>0</v>
      </c>
      <c r="M95">
        <f t="shared" si="30"/>
        <v>375.18479999998999</v>
      </c>
      <c r="N95">
        <f t="shared" si="30"/>
        <v>961.69617293245028</v>
      </c>
      <c r="O95">
        <f t="shared" si="30"/>
        <v>1337.7327806702701</v>
      </c>
      <c r="P95">
        <f t="shared" si="30"/>
        <v>268.38898210326198</v>
      </c>
      <c r="Q95">
        <f t="shared" si="30"/>
        <v>571.38420618800001</v>
      </c>
      <c r="R95">
        <f t="shared" si="30"/>
        <v>0</v>
      </c>
      <c r="S95">
        <f t="shared" si="30"/>
        <v>1344.8978902638401</v>
      </c>
    </row>
    <row r="96" spans="3:19" x14ac:dyDescent="0.2">
      <c r="D96" s="1"/>
      <c r="E96">
        <f t="shared" si="26"/>
        <v>2040</v>
      </c>
      <c r="F96">
        <f t="shared" ref="F96:S96" si="31">F60</f>
        <v>0</v>
      </c>
      <c r="G96">
        <f t="shared" si="31"/>
        <v>0</v>
      </c>
      <c r="H96">
        <f t="shared" si="31"/>
        <v>329.99421305112645</v>
      </c>
      <c r="I96">
        <f t="shared" si="31"/>
        <v>0</v>
      </c>
      <c r="J96">
        <f t="shared" si="31"/>
        <v>2264.9912994319898</v>
      </c>
      <c r="K96">
        <f t="shared" si="31"/>
        <v>0</v>
      </c>
      <c r="L96">
        <f t="shared" si="31"/>
        <v>0</v>
      </c>
      <c r="M96">
        <f t="shared" si="31"/>
        <v>375.18479999998999</v>
      </c>
      <c r="N96">
        <f t="shared" si="31"/>
        <v>944.85215233352005</v>
      </c>
      <c r="O96">
        <f t="shared" si="31"/>
        <v>1277.5953891469931</v>
      </c>
      <c r="P96">
        <f t="shared" si="31"/>
        <v>125.929522967765</v>
      </c>
      <c r="Q96">
        <f t="shared" si="31"/>
        <v>942.78432526704103</v>
      </c>
      <c r="R96">
        <f t="shared" si="31"/>
        <v>0</v>
      </c>
      <c r="S96">
        <f t="shared" si="31"/>
        <v>1936.40601299438</v>
      </c>
    </row>
    <row r="97" spans="3:19" x14ac:dyDescent="0.2">
      <c r="E97">
        <f t="shared" si="26"/>
        <v>2045</v>
      </c>
      <c r="F97">
        <f t="shared" ref="F97:S97" si="32">F61</f>
        <v>0</v>
      </c>
      <c r="G97">
        <f t="shared" si="32"/>
        <v>0</v>
      </c>
      <c r="H97">
        <f t="shared" si="32"/>
        <v>17.750326364830201</v>
      </c>
      <c r="I97">
        <f t="shared" si="32"/>
        <v>0</v>
      </c>
      <c r="J97">
        <f t="shared" si="32"/>
        <v>2316.7899655708902</v>
      </c>
      <c r="K97">
        <f t="shared" si="32"/>
        <v>0</v>
      </c>
      <c r="L97">
        <f t="shared" si="32"/>
        <v>0</v>
      </c>
      <c r="M97">
        <f t="shared" si="32"/>
        <v>375.18479999999101</v>
      </c>
      <c r="N97">
        <f t="shared" si="32"/>
        <v>949.5738126137195</v>
      </c>
      <c r="O97">
        <f t="shared" si="32"/>
        <v>1313.596905287711</v>
      </c>
      <c r="P97">
        <f t="shared" si="32"/>
        <v>0</v>
      </c>
      <c r="Q97">
        <f t="shared" si="32"/>
        <v>593.67465923977204</v>
      </c>
      <c r="R97">
        <f t="shared" si="32"/>
        <v>0</v>
      </c>
      <c r="S97">
        <f t="shared" si="32"/>
        <v>2938.7094296784198</v>
      </c>
    </row>
    <row r="98" spans="3:19" x14ac:dyDescent="0.2">
      <c r="C98" t="str">
        <f>C62</f>
        <v>SWITCH</v>
      </c>
      <c r="D98" s="22" t="s">
        <v>63</v>
      </c>
    </row>
    <row r="99" spans="3:19" ht="17" x14ac:dyDescent="0.2">
      <c r="D99" s="1" t="str">
        <f>C98</f>
        <v>SWITCH</v>
      </c>
      <c r="E99">
        <f t="shared" ref="E99:S99" si="33">E63</f>
        <v>2020</v>
      </c>
      <c r="F99">
        <f t="shared" si="33"/>
        <v>1360.18520104246</v>
      </c>
      <c r="G99">
        <f t="shared" si="33"/>
        <v>0</v>
      </c>
      <c r="H99">
        <f t="shared" si="33"/>
        <v>1180.9992315227603</v>
      </c>
      <c r="I99">
        <f t="shared" si="33"/>
        <v>0</v>
      </c>
      <c r="J99">
        <f t="shared" si="33"/>
        <v>1976.5449546183499</v>
      </c>
      <c r="K99">
        <f t="shared" si="33"/>
        <v>0</v>
      </c>
      <c r="L99">
        <f t="shared" si="33"/>
        <v>0</v>
      </c>
      <c r="M99">
        <f t="shared" si="33"/>
        <v>375.18479999998999</v>
      </c>
      <c r="N99">
        <f t="shared" si="33"/>
        <v>14.755683028454399</v>
      </c>
      <c r="O99">
        <f t="shared" si="33"/>
        <v>1062.9225930156235</v>
      </c>
      <c r="P99">
        <f t="shared" si="33"/>
        <v>1671.7297756553401</v>
      </c>
      <c r="Q99">
        <f t="shared" si="33"/>
        <v>0</v>
      </c>
      <c r="R99">
        <f t="shared" si="33"/>
        <v>0</v>
      </c>
      <c r="S99">
        <f t="shared" si="33"/>
        <v>221.29590937993501</v>
      </c>
    </row>
    <row r="100" spans="3:19" x14ac:dyDescent="0.2">
      <c r="E100">
        <f t="shared" ref="E100:S100" si="34">E64</f>
        <v>2025</v>
      </c>
      <c r="F100">
        <f t="shared" si="34"/>
        <v>1383.9054121868401</v>
      </c>
      <c r="G100">
        <f t="shared" si="34"/>
        <v>0</v>
      </c>
      <c r="H100">
        <f t="shared" si="34"/>
        <v>407.88798130814911</v>
      </c>
      <c r="I100">
        <f t="shared" si="34"/>
        <v>0</v>
      </c>
      <c r="J100">
        <f t="shared" si="34"/>
        <v>2320.4727273856502</v>
      </c>
      <c r="K100">
        <f t="shared" si="34"/>
        <v>0</v>
      </c>
      <c r="L100">
        <f t="shared" si="34"/>
        <v>0</v>
      </c>
      <c r="M100">
        <f t="shared" si="34"/>
        <v>375.18479999998999</v>
      </c>
      <c r="N100">
        <f t="shared" si="34"/>
        <v>73.645530435865993</v>
      </c>
      <c r="O100">
        <f t="shared" si="34"/>
        <v>1216.6994791924278</v>
      </c>
      <c r="P100">
        <f t="shared" si="34"/>
        <v>1401.7825707361001</v>
      </c>
      <c r="Q100">
        <f t="shared" si="34"/>
        <v>0</v>
      </c>
      <c r="R100">
        <f t="shared" si="34"/>
        <v>0</v>
      </c>
      <c r="S100">
        <f t="shared" si="34"/>
        <v>320.81418017429201</v>
      </c>
    </row>
    <row r="101" spans="3:19" x14ac:dyDescent="0.2">
      <c r="E101">
        <f t="shared" ref="E101:S101" si="35">E65</f>
        <v>2030</v>
      </c>
      <c r="F101">
        <f t="shared" si="35"/>
        <v>1020.21400572148</v>
      </c>
      <c r="G101">
        <f t="shared" si="35"/>
        <v>0</v>
      </c>
      <c r="H101">
        <f t="shared" si="35"/>
        <v>134.05555094375549</v>
      </c>
      <c r="I101">
        <f t="shared" si="35"/>
        <v>0</v>
      </c>
      <c r="J101">
        <f t="shared" si="35"/>
        <v>2438.65151568089</v>
      </c>
      <c r="K101">
        <f t="shared" si="35"/>
        <v>0</v>
      </c>
      <c r="L101">
        <f t="shared" si="35"/>
        <v>0</v>
      </c>
      <c r="M101">
        <f t="shared" si="35"/>
        <v>375.18479999998999</v>
      </c>
      <c r="N101">
        <f t="shared" si="35"/>
        <v>49.468655314243399</v>
      </c>
      <c r="O101">
        <f t="shared" si="35"/>
        <v>915.41387843108191</v>
      </c>
      <c r="P101">
        <f t="shared" si="35"/>
        <v>2209.5380801671199</v>
      </c>
      <c r="Q101">
        <f t="shared" si="35"/>
        <v>0</v>
      </c>
      <c r="R101">
        <f t="shared" si="35"/>
        <v>0</v>
      </c>
      <c r="S101">
        <f t="shared" si="35"/>
        <v>290.245564425292</v>
      </c>
    </row>
    <row r="102" spans="3:19" x14ac:dyDescent="0.2">
      <c r="E102">
        <f t="shared" ref="E102:S102" si="36">E66</f>
        <v>2035</v>
      </c>
      <c r="F102">
        <f t="shared" si="36"/>
        <v>1217.6456752855099</v>
      </c>
      <c r="G102">
        <f t="shared" si="36"/>
        <v>0</v>
      </c>
      <c r="H102">
        <f t="shared" si="36"/>
        <v>80.937483237345006</v>
      </c>
      <c r="I102">
        <f t="shared" si="36"/>
        <v>0</v>
      </c>
      <c r="J102">
        <f t="shared" si="36"/>
        <v>3003.1665918547401</v>
      </c>
      <c r="K102">
        <f t="shared" si="36"/>
        <v>0</v>
      </c>
      <c r="L102">
        <f t="shared" si="36"/>
        <v>0</v>
      </c>
      <c r="M102">
        <f t="shared" si="36"/>
        <v>375.18479999998999</v>
      </c>
      <c r="N102">
        <f t="shared" si="36"/>
        <v>104.66511154499</v>
      </c>
      <c r="O102">
        <f t="shared" si="36"/>
        <v>1046.0852968615991</v>
      </c>
      <c r="P102">
        <f t="shared" si="36"/>
        <v>1103.1220774512201</v>
      </c>
      <c r="Q102">
        <f t="shared" si="36"/>
        <v>0</v>
      </c>
      <c r="R102">
        <f t="shared" si="36"/>
        <v>0</v>
      </c>
      <c r="S102">
        <f t="shared" si="36"/>
        <v>891.80399992816103</v>
      </c>
    </row>
    <row r="103" spans="3:19" x14ac:dyDescent="0.2">
      <c r="E103">
        <f t="shared" ref="E103:S103" si="37">E67</f>
        <v>2040</v>
      </c>
      <c r="F103">
        <f t="shared" si="37"/>
        <v>990.28349652084705</v>
      </c>
      <c r="G103">
        <f t="shared" si="37"/>
        <v>0</v>
      </c>
      <c r="H103">
        <f t="shared" si="37"/>
        <v>88.397747095838099</v>
      </c>
      <c r="I103">
        <f t="shared" si="37"/>
        <v>0</v>
      </c>
      <c r="J103">
        <f t="shared" si="37"/>
        <v>3309.1858530259001</v>
      </c>
      <c r="K103">
        <f t="shared" si="37"/>
        <v>0</v>
      </c>
      <c r="L103">
        <f t="shared" si="37"/>
        <v>0</v>
      </c>
      <c r="M103">
        <f t="shared" si="37"/>
        <v>375.18479999998999</v>
      </c>
      <c r="N103">
        <f t="shared" si="37"/>
        <v>60.966277655845701</v>
      </c>
      <c r="O103">
        <f t="shared" si="37"/>
        <v>884.1484999999999</v>
      </c>
      <c r="P103">
        <f t="shared" si="37"/>
        <v>1637.3089178078001</v>
      </c>
      <c r="Q103">
        <f t="shared" si="37"/>
        <v>0</v>
      </c>
      <c r="R103">
        <f t="shared" si="37"/>
        <v>0</v>
      </c>
      <c r="S103">
        <f t="shared" si="37"/>
        <v>928.52190056705797</v>
      </c>
    </row>
    <row r="104" spans="3:19" x14ac:dyDescent="0.2">
      <c r="E104">
        <f t="shared" ref="E104:S104" si="38">E68</f>
        <v>2045</v>
      </c>
      <c r="F104">
        <f t="shared" si="38"/>
        <v>253.39431691980101</v>
      </c>
      <c r="G104">
        <f t="shared" si="38"/>
        <v>0</v>
      </c>
      <c r="H104">
        <f t="shared" si="38"/>
        <v>0</v>
      </c>
      <c r="I104">
        <f t="shared" si="38"/>
        <v>0</v>
      </c>
      <c r="J104">
        <f t="shared" si="38"/>
        <v>3705.64767101799</v>
      </c>
      <c r="K104">
        <f t="shared" si="38"/>
        <v>0</v>
      </c>
      <c r="L104">
        <f t="shared" si="38"/>
        <v>0</v>
      </c>
      <c r="M104">
        <f t="shared" si="38"/>
        <v>375.18479999999101</v>
      </c>
      <c r="N104">
        <f t="shared" si="38"/>
        <v>0</v>
      </c>
      <c r="O104">
        <f t="shared" si="38"/>
        <v>670.43006832287006</v>
      </c>
      <c r="P104">
        <f t="shared" si="38"/>
        <v>483.58386969735699</v>
      </c>
      <c r="Q104">
        <f t="shared" si="38"/>
        <v>0</v>
      </c>
      <c r="R104">
        <f t="shared" si="38"/>
        <v>0</v>
      </c>
      <c r="S104">
        <f t="shared" si="38"/>
        <v>3224.54151841065</v>
      </c>
    </row>
    <row r="105" spans="3:19" x14ac:dyDescent="0.2"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 x14ac:dyDescent="0.2"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 t="s">
        <v>88</v>
      </c>
      <c r="Q106">
        <f>(N97+O97)/SUM(F97:S97)</f>
        <v>0.26609009284134488</v>
      </c>
      <c r="R106" s="3"/>
      <c r="S106" s="3"/>
    </row>
    <row r="107" spans="3:19" x14ac:dyDescent="0.2"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 t="s">
        <v>89</v>
      </c>
      <c r="Q107">
        <f>(N104+O104)/SUM(F104:S104)</f>
        <v>7.6947873769735234E-2</v>
      </c>
      <c r="R107" s="3"/>
      <c r="S107" s="3"/>
    </row>
    <row r="108" spans="3:19" x14ac:dyDescent="0.2"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 x14ac:dyDescent="0.2"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2" spans="3:19" x14ac:dyDescent="0.2"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4" spans="1:19" x14ac:dyDescent="0.2">
      <c r="A124" t="s">
        <v>49</v>
      </c>
      <c r="B124" t="s">
        <v>48</v>
      </c>
    </row>
    <row r="125" spans="1:19" x14ac:dyDescent="0.2">
      <c r="A125" t="s">
        <v>2</v>
      </c>
      <c r="B125" t="s">
        <v>2</v>
      </c>
    </row>
    <row r="126" spans="1:19" x14ac:dyDescent="0.2">
      <c r="A126" t="s">
        <v>3</v>
      </c>
      <c r="B126" t="s">
        <v>36</v>
      </c>
    </row>
    <row r="127" spans="1:19" x14ac:dyDescent="0.2">
      <c r="A127" t="s">
        <v>46</v>
      </c>
      <c r="B127" t="s">
        <v>40</v>
      </c>
    </row>
    <row r="128" spans="1:19" x14ac:dyDescent="0.2">
      <c r="A128" t="s">
        <v>4</v>
      </c>
      <c r="B128" t="s">
        <v>53</v>
      </c>
    </row>
    <row r="129" spans="1:2" x14ac:dyDescent="0.2">
      <c r="A129" t="s">
        <v>5</v>
      </c>
      <c r="B129" t="s">
        <v>32</v>
      </c>
    </row>
    <row r="130" spans="1:2" x14ac:dyDescent="0.2">
      <c r="A130" t="s">
        <v>6</v>
      </c>
      <c r="B130" t="s">
        <v>52</v>
      </c>
    </row>
    <row r="131" spans="1:2" x14ac:dyDescent="0.2">
      <c r="A131" t="s">
        <v>7</v>
      </c>
      <c r="B131" t="s">
        <v>33</v>
      </c>
    </row>
    <row r="132" spans="1:2" x14ac:dyDescent="0.2">
      <c r="A132" t="s">
        <v>8</v>
      </c>
      <c r="B132" t="s">
        <v>34</v>
      </c>
    </row>
    <row r="133" spans="1:2" x14ac:dyDescent="0.2">
      <c r="A133" t="s">
        <v>9</v>
      </c>
      <c r="B133" t="s">
        <v>52</v>
      </c>
    </row>
    <row r="134" spans="1:2" x14ac:dyDescent="0.2">
      <c r="A134" t="s">
        <v>10</v>
      </c>
      <c r="B134" t="s">
        <v>53</v>
      </c>
    </row>
    <row r="135" spans="1:2" x14ac:dyDescent="0.2">
      <c r="A135" t="s">
        <v>11</v>
      </c>
      <c r="B135" t="s">
        <v>52</v>
      </c>
    </row>
    <row r="136" spans="1:2" x14ac:dyDescent="0.2">
      <c r="A136" t="s">
        <v>12</v>
      </c>
      <c r="B136" t="s">
        <v>32</v>
      </c>
    </row>
    <row r="137" spans="1:2" x14ac:dyDescent="0.2">
      <c r="A137" t="s">
        <v>13</v>
      </c>
      <c r="B137" t="s">
        <v>52</v>
      </c>
    </row>
    <row r="138" spans="1:2" x14ac:dyDescent="0.2">
      <c r="A138" t="s">
        <v>14</v>
      </c>
      <c r="B138" t="s">
        <v>35</v>
      </c>
    </row>
    <row r="139" spans="1:2" x14ac:dyDescent="0.2">
      <c r="A139" t="s">
        <v>15</v>
      </c>
      <c r="B139" t="s">
        <v>52</v>
      </c>
    </row>
    <row r="140" spans="1:2" x14ac:dyDescent="0.2">
      <c r="A140" t="s">
        <v>16</v>
      </c>
      <c r="B140" t="s">
        <v>32</v>
      </c>
    </row>
    <row r="141" spans="1:2" x14ac:dyDescent="0.2">
      <c r="A141" t="s">
        <v>17</v>
      </c>
      <c r="B141" t="s">
        <v>52</v>
      </c>
    </row>
    <row r="142" spans="1:2" x14ac:dyDescent="0.2">
      <c r="A142" t="s">
        <v>18</v>
      </c>
      <c r="B142" t="s">
        <v>2</v>
      </c>
    </row>
    <row r="143" spans="1:2" x14ac:dyDescent="0.2">
      <c r="A143" t="s">
        <v>19</v>
      </c>
      <c r="B143" t="s">
        <v>36</v>
      </c>
    </row>
    <row r="144" spans="1:2" x14ac:dyDescent="0.2">
      <c r="A144" t="s">
        <v>20</v>
      </c>
      <c r="B144" t="s">
        <v>52</v>
      </c>
    </row>
    <row r="145" spans="1:2" x14ac:dyDescent="0.2">
      <c r="A145" t="s">
        <v>21</v>
      </c>
      <c r="B145" t="s">
        <v>52</v>
      </c>
    </row>
    <row r="146" spans="1:2" x14ac:dyDescent="0.2">
      <c r="A146" t="s">
        <v>22</v>
      </c>
      <c r="B146" t="s">
        <v>53</v>
      </c>
    </row>
    <row r="147" spans="1:2" x14ac:dyDescent="0.2">
      <c r="A147" t="s">
        <v>23</v>
      </c>
      <c r="B147" t="s">
        <v>52</v>
      </c>
    </row>
    <row r="148" spans="1:2" x14ac:dyDescent="0.2">
      <c r="A148" t="s">
        <v>61</v>
      </c>
      <c r="B148" t="s">
        <v>52</v>
      </c>
    </row>
    <row r="149" spans="1:2" x14ac:dyDescent="0.2">
      <c r="A149" t="s">
        <v>62</v>
      </c>
      <c r="B149" t="s">
        <v>52</v>
      </c>
    </row>
    <row r="150" spans="1:2" x14ac:dyDescent="0.2">
      <c r="A150" t="s">
        <v>60</v>
      </c>
      <c r="B150" t="s">
        <v>52</v>
      </c>
    </row>
    <row r="151" spans="1:2" x14ac:dyDescent="0.2">
      <c r="A151" t="s">
        <v>24</v>
      </c>
      <c r="B151" t="s">
        <v>52</v>
      </c>
    </row>
    <row r="152" spans="1:2" x14ac:dyDescent="0.2">
      <c r="A152" t="s">
        <v>25</v>
      </c>
      <c r="B152" t="s">
        <v>36</v>
      </c>
    </row>
    <row r="153" spans="1:2" x14ac:dyDescent="0.2">
      <c r="A153" t="s">
        <v>26</v>
      </c>
      <c r="B153" t="s">
        <v>37</v>
      </c>
    </row>
    <row r="154" spans="1:2" x14ac:dyDescent="0.2">
      <c r="A154" t="s">
        <v>27</v>
      </c>
      <c r="B154" t="s">
        <v>34</v>
      </c>
    </row>
    <row r="155" spans="1:2" x14ac:dyDescent="0.2">
      <c r="A155" t="s">
        <v>28</v>
      </c>
      <c r="B155" t="s">
        <v>51</v>
      </c>
    </row>
    <row r="156" spans="1:2" x14ac:dyDescent="0.2">
      <c r="A156" t="s">
        <v>31</v>
      </c>
      <c r="B156" t="s">
        <v>38</v>
      </c>
    </row>
    <row r="157" spans="1:2" x14ac:dyDescent="0.2">
      <c r="A157" t="s">
        <v>29</v>
      </c>
      <c r="B157" t="s">
        <v>39</v>
      </c>
    </row>
    <row r="159" spans="1:2" x14ac:dyDescent="0.2">
      <c r="A159" t="s">
        <v>2</v>
      </c>
      <c r="B159" t="s">
        <v>2</v>
      </c>
    </row>
    <row r="160" spans="1:2" x14ac:dyDescent="0.2">
      <c r="A160" t="s">
        <v>25</v>
      </c>
      <c r="B160" t="s">
        <v>36</v>
      </c>
    </row>
    <row r="161" spans="1:2" x14ac:dyDescent="0.2">
      <c r="A161" t="s">
        <v>46</v>
      </c>
      <c r="B161" t="s">
        <v>40</v>
      </c>
    </row>
    <row r="162" spans="1:2" x14ac:dyDescent="0.2">
      <c r="A162" t="s">
        <v>27</v>
      </c>
      <c r="B162" t="s">
        <v>34</v>
      </c>
    </row>
    <row r="163" spans="1:2" x14ac:dyDescent="0.2">
      <c r="A163" t="s">
        <v>66</v>
      </c>
      <c r="B163" t="s">
        <v>33</v>
      </c>
    </row>
    <row r="164" spans="1:2" x14ac:dyDescent="0.2">
      <c r="A164" t="s">
        <v>35</v>
      </c>
      <c r="B164" t="s">
        <v>35</v>
      </c>
    </row>
    <row r="165" spans="1:2" x14ac:dyDescent="0.2">
      <c r="A165" t="s">
        <v>4</v>
      </c>
      <c r="B165" t="s">
        <v>53</v>
      </c>
    </row>
    <row r="166" spans="1:2" x14ac:dyDescent="0.2">
      <c r="A166" t="s">
        <v>10</v>
      </c>
      <c r="B166" t="s">
        <v>53</v>
      </c>
    </row>
    <row r="167" spans="1:2" x14ac:dyDescent="0.2">
      <c r="A167" t="s">
        <v>22</v>
      </c>
      <c r="B167" t="s">
        <v>53</v>
      </c>
    </row>
    <row r="168" spans="1:2" x14ac:dyDescent="0.2">
      <c r="A168" t="s">
        <v>75</v>
      </c>
      <c r="B168" t="s">
        <v>37</v>
      </c>
    </row>
    <row r="169" spans="1:2" x14ac:dyDescent="0.2">
      <c r="A169" t="s">
        <v>76</v>
      </c>
      <c r="B169" t="s">
        <v>37</v>
      </c>
    </row>
    <row r="170" spans="1:2" x14ac:dyDescent="0.2">
      <c r="A170" t="s">
        <v>77</v>
      </c>
      <c r="B170" t="s">
        <v>37</v>
      </c>
    </row>
    <row r="172" spans="1:2" x14ac:dyDescent="0.2">
      <c r="A172" t="s">
        <v>12</v>
      </c>
      <c r="B172" t="s">
        <v>32</v>
      </c>
    </row>
    <row r="173" spans="1:2" x14ac:dyDescent="0.2">
      <c r="A173" t="s">
        <v>16</v>
      </c>
      <c r="B173" t="s">
        <v>32</v>
      </c>
    </row>
    <row r="174" spans="1:2" x14ac:dyDescent="0.2">
      <c r="A174" t="s">
        <v>5</v>
      </c>
      <c r="B174" t="s">
        <v>32</v>
      </c>
    </row>
    <row r="175" spans="1:2" x14ac:dyDescent="0.2">
      <c r="A175" t="s">
        <v>65</v>
      </c>
      <c r="B175" t="s">
        <v>52</v>
      </c>
    </row>
    <row r="176" spans="1:2" x14ac:dyDescent="0.2">
      <c r="A176" t="s">
        <v>47</v>
      </c>
      <c r="B176" t="s">
        <v>50</v>
      </c>
    </row>
    <row r="177" spans="1:2" x14ac:dyDescent="0.2">
      <c r="A177" t="s">
        <v>64</v>
      </c>
      <c r="B177" t="s">
        <v>32</v>
      </c>
    </row>
    <row r="178" spans="1:2" x14ac:dyDescent="0.2">
      <c r="A178" t="s">
        <v>67</v>
      </c>
      <c r="B178" t="s">
        <v>52</v>
      </c>
    </row>
    <row r="179" spans="1:2" x14ac:dyDescent="0.2">
      <c r="A179" t="s">
        <v>68</v>
      </c>
      <c r="B179" t="s">
        <v>52</v>
      </c>
    </row>
    <row r="180" spans="1:2" x14ac:dyDescent="0.2">
      <c r="A180" t="s">
        <v>69</v>
      </c>
      <c r="B180" t="s">
        <v>52</v>
      </c>
    </row>
    <row r="181" spans="1:2" x14ac:dyDescent="0.2">
      <c r="A181" t="s">
        <v>70</v>
      </c>
      <c r="B181" t="s">
        <v>52</v>
      </c>
    </row>
    <row r="182" spans="1:2" x14ac:dyDescent="0.2">
      <c r="A182" t="s">
        <v>71</v>
      </c>
      <c r="B182" t="s">
        <v>52</v>
      </c>
    </row>
    <row r="183" spans="1:2" x14ac:dyDescent="0.2">
      <c r="A183" t="s">
        <v>72</v>
      </c>
      <c r="B183" t="s">
        <v>52</v>
      </c>
    </row>
    <row r="184" spans="1:2" x14ac:dyDescent="0.2">
      <c r="A184" t="s">
        <v>73</v>
      </c>
      <c r="B184" t="s">
        <v>52</v>
      </c>
    </row>
    <row r="185" spans="1:2" x14ac:dyDescent="0.2">
      <c r="A185" t="s">
        <v>74</v>
      </c>
      <c r="B185" t="s">
        <v>52</v>
      </c>
    </row>
    <row r="186" spans="1:2" x14ac:dyDescent="0.2">
      <c r="A186" t="s">
        <v>78</v>
      </c>
      <c r="B186" t="s">
        <v>52</v>
      </c>
    </row>
    <row r="187" spans="1:2" x14ac:dyDescent="0.2">
      <c r="A187" t="s">
        <v>79</v>
      </c>
      <c r="B187" t="s">
        <v>52</v>
      </c>
    </row>
    <row r="188" spans="1:2" x14ac:dyDescent="0.2">
      <c r="A188" t="s">
        <v>80</v>
      </c>
      <c r="B188" t="s">
        <v>52</v>
      </c>
    </row>
    <row r="189" spans="1:2" x14ac:dyDescent="0.2">
      <c r="A189" t="s">
        <v>81</v>
      </c>
      <c r="B189" t="s">
        <v>52</v>
      </c>
    </row>
    <row r="190" spans="1:2" x14ac:dyDescent="0.2">
      <c r="A190" t="s">
        <v>82</v>
      </c>
      <c r="B190" t="s">
        <v>52</v>
      </c>
    </row>
    <row r="191" spans="1:2" x14ac:dyDescent="0.2">
      <c r="A191" t="s">
        <v>28</v>
      </c>
      <c r="B191" t="s">
        <v>51</v>
      </c>
    </row>
    <row r="192" spans="1:2" x14ac:dyDescent="0.2">
      <c r="A192" t="s">
        <v>31</v>
      </c>
      <c r="B192" t="s">
        <v>38</v>
      </c>
    </row>
    <row r="193" spans="1:2" x14ac:dyDescent="0.2">
      <c r="A193" t="s">
        <v>29</v>
      </c>
      <c r="B193" t="s">
        <v>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4"/>
  <sheetViews>
    <sheetView workbookViewId="0"/>
  </sheetViews>
  <sheetFormatPr baseColWidth="10" defaultRowHeight="16" x14ac:dyDescent="0.2"/>
  <cols>
    <col min="1" max="1" width="22.1640625" customWidth="1"/>
    <col min="2" max="5" width="12" customWidth="1"/>
    <col min="6" max="6" width="5.6640625" customWidth="1"/>
    <col min="7" max="7" width="22.1640625" customWidth="1"/>
    <col min="8" max="11" width="12" customWidth="1"/>
  </cols>
  <sheetData>
    <row r="1" spans="1:32" x14ac:dyDescent="0.2">
      <c r="N1" t="s">
        <v>43</v>
      </c>
      <c r="U1" t="s">
        <v>44</v>
      </c>
      <c r="AB1" t="s">
        <v>45</v>
      </c>
    </row>
    <row r="2" spans="1:32" ht="19" x14ac:dyDescent="0.25">
      <c r="A2" s="4"/>
      <c r="B2" s="25" t="s">
        <v>54</v>
      </c>
      <c r="C2" s="25"/>
      <c r="D2" s="25"/>
      <c r="E2" s="25"/>
      <c r="F2" s="5"/>
      <c r="G2" s="5"/>
      <c r="H2" s="26" t="s">
        <v>43</v>
      </c>
      <c r="I2" s="26"/>
      <c r="J2" s="26"/>
      <c r="K2" s="26"/>
      <c r="N2" t="s">
        <v>42</v>
      </c>
      <c r="O2">
        <v>0</v>
      </c>
      <c r="P2">
        <v>0</v>
      </c>
      <c r="Q2">
        <v>0</v>
      </c>
      <c r="R2">
        <v>0</v>
      </c>
      <c r="U2" t="s">
        <v>42</v>
      </c>
      <c r="V2">
        <v>0</v>
      </c>
      <c r="W2">
        <v>0</v>
      </c>
      <c r="X2">
        <v>0</v>
      </c>
      <c r="Y2">
        <v>0</v>
      </c>
      <c r="AB2" t="s">
        <v>42</v>
      </c>
      <c r="AC2">
        <v>0</v>
      </c>
      <c r="AD2">
        <v>0</v>
      </c>
      <c r="AE2">
        <v>0</v>
      </c>
      <c r="AF2">
        <v>0</v>
      </c>
    </row>
    <row r="3" spans="1:32" ht="19" x14ac:dyDescent="0.25">
      <c r="A3" s="5"/>
      <c r="B3" s="18" t="s">
        <v>55</v>
      </c>
      <c r="C3" s="19" t="s">
        <v>56</v>
      </c>
      <c r="D3" s="19" t="s">
        <v>57</v>
      </c>
      <c r="E3" s="21" t="s">
        <v>58</v>
      </c>
      <c r="F3" s="5"/>
      <c r="G3" s="5"/>
      <c r="H3" s="18" t="s">
        <v>55</v>
      </c>
      <c r="I3" s="19" t="s">
        <v>56</v>
      </c>
      <c r="J3" s="19" t="s">
        <v>57</v>
      </c>
      <c r="K3" s="21" t="s">
        <v>58</v>
      </c>
      <c r="O3">
        <v>2021</v>
      </c>
      <c r="P3">
        <v>2029</v>
      </c>
      <c r="Q3">
        <v>2037</v>
      </c>
      <c r="R3">
        <v>2045</v>
      </c>
      <c r="V3">
        <v>2021</v>
      </c>
      <c r="W3">
        <v>2029</v>
      </c>
      <c r="X3">
        <v>2037</v>
      </c>
      <c r="Y3">
        <v>2045</v>
      </c>
      <c r="AC3">
        <v>2021</v>
      </c>
      <c r="AD3">
        <v>2029</v>
      </c>
      <c r="AE3">
        <v>2037</v>
      </c>
      <c r="AF3">
        <v>2045</v>
      </c>
    </row>
    <row r="4" spans="1:32" ht="19" x14ac:dyDescent="0.25">
      <c r="A4" s="6" t="s">
        <v>35</v>
      </c>
      <c r="B4" s="7">
        <v>0</v>
      </c>
      <c r="C4" s="8">
        <v>0</v>
      </c>
      <c r="D4" s="20">
        <v>0</v>
      </c>
      <c r="E4" s="9">
        <v>0</v>
      </c>
      <c r="F4" s="5"/>
      <c r="G4" s="6" t="s">
        <v>35</v>
      </c>
      <c r="H4" s="7">
        <v>180</v>
      </c>
      <c r="I4" s="8">
        <v>180</v>
      </c>
      <c r="J4" s="8">
        <v>180</v>
      </c>
      <c r="K4" s="9">
        <v>180</v>
      </c>
      <c r="N4" t="s">
        <v>35</v>
      </c>
      <c r="O4">
        <v>180</v>
      </c>
      <c r="P4">
        <v>180</v>
      </c>
      <c r="Q4">
        <v>180</v>
      </c>
      <c r="R4">
        <v>180</v>
      </c>
      <c r="U4" t="s">
        <v>35</v>
      </c>
      <c r="V4">
        <v>180</v>
      </c>
      <c r="W4">
        <v>180</v>
      </c>
      <c r="X4">
        <v>180</v>
      </c>
      <c r="Y4">
        <v>180</v>
      </c>
      <c r="AB4" t="s">
        <v>35</v>
      </c>
      <c r="AC4">
        <v>180</v>
      </c>
      <c r="AD4">
        <v>180</v>
      </c>
      <c r="AE4">
        <v>180</v>
      </c>
      <c r="AF4">
        <v>180</v>
      </c>
    </row>
    <row r="5" spans="1:32" ht="19" x14ac:dyDescent="0.25">
      <c r="A5" s="10" t="s">
        <v>39</v>
      </c>
      <c r="B5" s="11">
        <v>0</v>
      </c>
      <c r="C5" s="12">
        <v>0</v>
      </c>
      <c r="D5" s="12">
        <v>0</v>
      </c>
      <c r="E5" s="13">
        <v>0</v>
      </c>
      <c r="F5" s="5"/>
      <c r="G5" s="10" t="s">
        <v>39</v>
      </c>
      <c r="H5" s="11">
        <v>0</v>
      </c>
      <c r="I5" s="12">
        <v>115.944076165333</v>
      </c>
      <c r="J5" s="12">
        <v>309.41934195699997</v>
      </c>
      <c r="K5" s="13">
        <v>607.66324310166601</v>
      </c>
      <c r="N5" t="s">
        <v>39</v>
      </c>
      <c r="O5">
        <v>0</v>
      </c>
      <c r="P5">
        <v>115.944076165333</v>
      </c>
      <c r="Q5">
        <v>309.41934195699997</v>
      </c>
      <c r="R5">
        <v>607.66324310166601</v>
      </c>
      <c r="U5" t="s">
        <v>39</v>
      </c>
      <c r="V5">
        <v>0</v>
      </c>
      <c r="W5">
        <v>123.54779034849901</v>
      </c>
      <c r="X5">
        <v>340.44318413849999</v>
      </c>
      <c r="Y5">
        <v>692.55552253999997</v>
      </c>
      <c r="AB5" t="s">
        <v>39</v>
      </c>
      <c r="AC5">
        <v>20.532465341166599</v>
      </c>
      <c r="AD5">
        <v>439.37853741116601</v>
      </c>
      <c r="AE5">
        <v>418.84607206999999</v>
      </c>
      <c r="AF5">
        <v>561.66803184166599</v>
      </c>
    </row>
    <row r="6" spans="1:32" ht="19" x14ac:dyDescent="0.25">
      <c r="A6" s="10" t="s">
        <v>52</v>
      </c>
      <c r="B6" s="11">
        <v>256.79999999999995</v>
      </c>
      <c r="C6" s="12">
        <v>256.79999999999995</v>
      </c>
      <c r="D6" s="12">
        <v>256.79999999999995</v>
      </c>
      <c r="E6" s="13">
        <v>256.79999999999995</v>
      </c>
      <c r="F6" s="5"/>
      <c r="G6" s="10" t="s">
        <v>52</v>
      </c>
      <c r="H6" s="11">
        <v>559.1</v>
      </c>
      <c r="I6" s="12">
        <v>256.79999999999995</v>
      </c>
      <c r="J6" s="12">
        <v>256.79999999999995</v>
      </c>
      <c r="K6" s="13">
        <v>0</v>
      </c>
      <c r="N6" t="s">
        <v>52</v>
      </c>
      <c r="O6">
        <v>559.1</v>
      </c>
      <c r="P6">
        <v>256.79999999999995</v>
      </c>
      <c r="Q6">
        <v>256.79999999999995</v>
      </c>
      <c r="R6">
        <v>0</v>
      </c>
      <c r="U6" t="s">
        <v>52</v>
      </c>
      <c r="V6">
        <v>482.9</v>
      </c>
      <c r="W6">
        <v>284.29999999999995</v>
      </c>
      <c r="X6">
        <v>256.79999999999995</v>
      </c>
      <c r="Y6">
        <v>0</v>
      </c>
      <c r="AB6" t="s">
        <v>52</v>
      </c>
      <c r="AC6">
        <v>482.29999999999995</v>
      </c>
      <c r="AD6">
        <v>155.6</v>
      </c>
      <c r="AE6">
        <v>0</v>
      </c>
      <c r="AF6">
        <v>0</v>
      </c>
    </row>
    <row r="7" spans="1:32" ht="19" x14ac:dyDescent="0.25">
      <c r="A7" s="10" t="s">
        <v>50</v>
      </c>
      <c r="B7" s="11">
        <v>383</v>
      </c>
      <c r="C7" s="12">
        <v>383</v>
      </c>
      <c r="D7" s="12">
        <v>383</v>
      </c>
      <c r="E7" s="13">
        <v>383</v>
      </c>
      <c r="F7" s="5"/>
      <c r="G7" s="10" t="s">
        <v>50</v>
      </c>
      <c r="H7" s="11">
        <v>0</v>
      </c>
      <c r="I7" s="12">
        <v>0</v>
      </c>
      <c r="J7" s="12">
        <v>0</v>
      </c>
      <c r="K7" s="13">
        <v>0</v>
      </c>
      <c r="N7" t="s">
        <v>50</v>
      </c>
      <c r="O7">
        <v>0</v>
      </c>
      <c r="P7">
        <v>0</v>
      </c>
      <c r="Q7">
        <v>0</v>
      </c>
      <c r="R7">
        <v>0</v>
      </c>
      <c r="U7" t="s">
        <v>50</v>
      </c>
      <c r="V7">
        <v>0</v>
      </c>
      <c r="W7">
        <v>0</v>
      </c>
      <c r="X7">
        <v>0</v>
      </c>
      <c r="Y7">
        <v>0</v>
      </c>
      <c r="AB7" t="s">
        <v>50</v>
      </c>
      <c r="AC7">
        <v>0</v>
      </c>
      <c r="AD7">
        <v>0</v>
      </c>
      <c r="AE7">
        <v>0</v>
      </c>
      <c r="AF7">
        <v>0</v>
      </c>
    </row>
    <row r="8" spans="1:32" ht="19" x14ac:dyDescent="0.25">
      <c r="A8" s="10" t="s">
        <v>2</v>
      </c>
      <c r="B8" s="11">
        <v>703.691354187</v>
      </c>
      <c r="C8" s="12">
        <v>793.172791522289</v>
      </c>
      <c r="D8" s="12">
        <v>885.93014264806095</v>
      </c>
      <c r="E8" s="13">
        <v>896.22181862681396</v>
      </c>
      <c r="F8" s="5"/>
      <c r="G8" s="10" t="s">
        <v>2</v>
      </c>
      <c r="H8" s="11">
        <v>703.691354187</v>
      </c>
      <c r="I8" s="12">
        <v>793.17279152230003</v>
      </c>
      <c r="J8" s="12">
        <v>885.93014264809995</v>
      </c>
      <c r="K8" s="13">
        <v>2159.6618217580999</v>
      </c>
      <c r="N8" t="s">
        <v>2</v>
      </c>
      <c r="O8">
        <v>703.691354187</v>
      </c>
      <c r="P8">
        <v>793.17279152230003</v>
      </c>
      <c r="Q8">
        <v>885.93014264809995</v>
      </c>
      <c r="R8">
        <v>2159.6618217580999</v>
      </c>
      <c r="U8" t="s">
        <v>2</v>
      </c>
      <c r="V8">
        <v>703.691354187</v>
      </c>
      <c r="W8">
        <v>793.17279152230003</v>
      </c>
      <c r="X8">
        <v>885.93014264809995</v>
      </c>
      <c r="Y8">
        <v>2212.5163403680999</v>
      </c>
      <c r="AB8" t="s">
        <v>2</v>
      </c>
      <c r="AC8">
        <v>703.691354187</v>
      </c>
      <c r="AD8">
        <v>793.17279152230003</v>
      </c>
      <c r="AE8">
        <v>885.93014264809995</v>
      </c>
      <c r="AF8">
        <v>1491.0648837801</v>
      </c>
    </row>
    <row r="9" spans="1:32" ht="19" x14ac:dyDescent="0.25">
      <c r="A9" s="10" t="s">
        <v>53</v>
      </c>
      <c r="B9" s="11">
        <v>32.200000000000003</v>
      </c>
      <c r="C9" s="12">
        <v>20</v>
      </c>
      <c r="D9" s="12">
        <v>0</v>
      </c>
      <c r="E9" s="13">
        <v>0</v>
      </c>
      <c r="F9" s="5"/>
      <c r="G9" s="10" t="s">
        <v>53</v>
      </c>
      <c r="H9" s="11">
        <v>0</v>
      </c>
      <c r="I9" s="12">
        <v>0</v>
      </c>
      <c r="J9" s="12">
        <v>0</v>
      </c>
      <c r="K9" s="13">
        <v>0</v>
      </c>
      <c r="N9" t="s">
        <v>53</v>
      </c>
      <c r="O9">
        <v>0</v>
      </c>
      <c r="P9">
        <v>0</v>
      </c>
      <c r="Q9">
        <v>0</v>
      </c>
      <c r="R9">
        <v>0</v>
      </c>
      <c r="U9" t="s">
        <v>53</v>
      </c>
      <c r="V9">
        <v>32.200000000000003</v>
      </c>
      <c r="W9">
        <v>20</v>
      </c>
      <c r="X9">
        <v>0</v>
      </c>
      <c r="Y9">
        <v>0</v>
      </c>
      <c r="AB9" t="s">
        <v>53</v>
      </c>
      <c r="AC9">
        <v>20</v>
      </c>
      <c r="AD9">
        <v>0</v>
      </c>
      <c r="AE9">
        <v>0</v>
      </c>
      <c r="AF9">
        <v>0</v>
      </c>
    </row>
    <row r="10" spans="1:32" ht="19" x14ac:dyDescent="0.25">
      <c r="A10" s="10" t="s">
        <v>38</v>
      </c>
      <c r="B10" s="11">
        <v>0</v>
      </c>
      <c r="C10" s="12">
        <v>0</v>
      </c>
      <c r="D10" s="12">
        <v>0</v>
      </c>
      <c r="E10" s="13">
        <v>0</v>
      </c>
      <c r="F10" s="5"/>
      <c r="G10" s="10" t="s">
        <v>38</v>
      </c>
      <c r="H10" s="11">
        <v>0</v>
      </c>
      <c r="I10" s="12">
        <v>0</v>
      </c>
      <c r="J10" s="12">
        <v>73.037537674899994</v>
      </c>
      <c r="K10" s="13">
        <v>134.21833084089999</v>
      </c>
      <c r="N10" t="s">
        <v>38</v>
      </c>
      <c r="O10">
        <v>0</v>
      </c>
      <c r="P10">
        <v>0</v>
      </c>
      <c r="Q10">
        <v>73.037537674899994</v>
      </c>
      <c r="R10">
        <v>134.21833084089999</v>
      </c>
      <c r="U10" t="s">
        <v>38</v>
      </c>
      <c r="V10">
        <v>0</v>
      </c>
      <c r="W10">
        <v>0</v>
      </c>
      <c r="X10">
        <v>0</v>
      </c>
      <c r="Y10">
        <v>17.263495434199999</v>
      </c>
      <c r="AB10" t="s">
        <v>38</v>
      </c>
      <c r="AC10">
        <v>0</v>
      </c>
      <c r="AD10">
        <v>5.0790276344500001</v>
      </c>
      <c r="AE10">
        <v>53.697522820449997</v>
      </c>
      <c r="AF10">
        <v>85.277873635950002</v>
      </c>
    </row>
    <row r="11" spans="1:32" ht="19" x14ac:dyDescent="0.25">
      <c r="A11" s="10" t="s">
        <v>33</v>
      </c>
      <c r="B11" s="11">
        <v>60</v>
      </c>
      <c r="C11" s="12">
        <v>60</v>
      </c>
      <c r="D11" s="12">
        <v>60</v>
      </c>
      <c r="E11" s="13">
        <v>60</v>
      </c>
      <c r="F11" s="5"/>
      <c r="G11" s="10" t="s">
        <v>33</v>
      </c>
      <c r="H11" s="11">
        <v>60</v>
      </c>
      <c r="I11" s="12">
        <v>60</v>
      </c>
      <c r="J11" s="12">
        <v>60</v>
      </c>
      <c r="K11" s="13">
        <v>60</v>
      </c>
      <c r="N11" t="s">
        <v>33</v>
      </c>
      <c r="O11">
        <v>60</v>
      </c>
      <c r="P11">
        <v>60</v>
      </c>
      <c r="Q11">
        <v>60</v>
      </c>
      <c r="R11">
        <v>60</v>
      </c>
      <c r="U11" t="s">
        <v>33</v>
      </c>
      <c r="V11">
        <v>60</v>
      </c>
      <c r="W11">
        <v>60</v>
      </c>
      <c r="X11">
        <v>60</v>
      </c>
      <c r="Y11">
        <v>60</v>
      </c>
      <c r="AB11" t="s">
        <v>33</v>
      </c>
      <c r="AC11">
        <v>60</v>
      </c>
      <c r="AD11">
        <v>60</v>
      </c>
      <c r="AE11">
        <v>60</v>
      </c>
      <c r="AF11">
        <v>60</v>
      </c>
    </row>
    <row r="12" spans="1:32" ht="19" x14ac:dyDescent="0.25">
      <c r="A12" s="10" t="s">
        <v>32</v>
      </c>
      <c r="B12" s="11">
        <v>181</v>
      </c>
      <c r="C12" s="12">
        <v>0</v>
      </c>
      <c r="D12" s="12">
        <v>100</v>
      </c>
      <c r="E12" s="13">
        <v>181</v>
      </c>
      <c r="F12" s="5"/>
      <c r="G12" s="10" t="s">
        <v>32</v>
      </c>
      <c r="H12" s="11">
        <v>181</v>
      </c>
      <c r="I12" s="12">
        <v>100</v>
      </c>
      <c r="J12" s="12">
        <v>0</v>
      </c>
      <c r="K12" s="13">
        <v>0</v>
      </c>
      <c r="N12" t="s">
        <v>32</v>
      </c>
      <c r="O12">
        <v>181</v>
      </c>
      <c r="P12">
        <v>100</v>
      </c>
      <c r="Q12">
        <v>0</v>
      </c>
      <c r="R12">
        <v>0</v>
      </c>
      <c r="U12" t="s">
        <v>32</v>
      </c>
      <c r="V12">
        <v>181</v>
      </c>
      <c r="W12">
        <v>181</v>
      </c>
      <c r="X12">
        <v>181</v>
      </c>
      <c r="Y12">
        <v>181</v>
      </c>
      <c r="AB12" t="s">
        <v>32</v>
      </c>
      <c r="AC12">
        <v>181</v>
      </c>
      <c r="AD12">
        <v>181</v>
      </c>
      <c r="AE12">
        <v>181</v>
      </c>
      <c r="AF12">
        <v>181</v>
      </c>
    </row>
    <row r="13" spans="1:32" ht="19" x14ac:dyDescent="0.25">
      <c r="A13" s="10" t="s">
        <v>37</v>
      </c>
      <c r="B13" s="11">
        <v>214</v>
      </c>
      <c r="C13" s="12">
        <v>214</v>
      </c>
      <c r="D13" s="12">
        <v>214</v>
      </c>
      <c r="E13" s="13">
        <v>0</v>
      </c>
      <c r="F13" s="5"/>
      <c r="G13" s="10" t="s">
        <v>37</v>
      </c>
      <c r="H13" s="11">
        <v>214</v>
      </c>
      <c r="I13" s="12">
        <v>214</v>
      </c>
      <c r="J13" s="12">
        <v>214</v>
      </c>
      <c r="K13" s="13">
        <v>0</v>
      </c>
      <c r="N13" t="s">
        <v>37</v>
      </c>
      <c r="O13">
        <v>214</v>
      </c>
      <c r="P13">
        <v>214</v>
      </c>
      <c r="Q13">
        <v>214</v>
      </c>
      <c r="R13">
        <v>0</v>
      </c>
      <c r="U13" t="s">
        <v>37</v>
      </c>
      <c r="V13">
        <v>214</v>
      </c>
      <c r="W13">
        <v>214</v>
      </c>
      <c r="X13">
        <v>0</v>
      </c>
      <c r="Y13">
        <v>0</v>
      </c>
      <c r="AB13" t="s">
        <v>37</v>
      </c>
      <c r="AC13">
        <v>214</v>
      </c>
      <c r="AD13">
        <v>0</v>
      </c>
      <c r="AE13">
        <v>0</v>
      </c>
      <c r="AF13">
        <v>0</v>
      </c>
    </row>
    <row r="14" spans="1:32" ht="19" x14ac:dyDescent="0.25">
      <c r="A14" s="10" t="s">
        <v>36</v>
      </c>
      <c r="B14" s="11">
        <v>163</v>
      </c>
      <c r="C14" s="12">
        <v>163</v>
      </c>
      <c r="D14" s="12">
        <v>163</v>
      </c>
      <c r="E14" s="13">
        <v>163</v>
      </c>
      <c r="F14" s="5"/>
      <c r="G14" s="10" t="s">
        <v>36</v>
      </c>
      <c r="H14" s="11">
        <v>509</v>
      </c>
      <c r="I14" s="12">
        <v>509</v>
      </c>
      <c r="J14" s="12">
        <v>509</v>
      </c>
      <c r="K14" s="13">
        <v>524</v>
      </c>
      <c r="N14" t="s">
        <v>36</v>
      </c>
      <c r="O14">
        <v>509</v>
      </c>
      <c r="P14">
        <v>509</v>
      </c>
      <c r="Q14">
        <v>509</v>
      </c>
      <c r="R14">
        <v>524</v>
      </c>
      <c r="U14" t="s">
        <v>36</v>
      </c>
      <c r="V14">
        <v>459</v>
      </c>
      <c r="W14">
        <v>459</v>
      </c>
      <c r="X14">
        <v>466.5</v>
      </c>
      <c r="Y14">
        <v>481.5</v>
      </c>
      <c r="AB14" t="s">
        <v>36</v>
      </c>
      <c r="AC14">
        <v>509</v>
      </c>
      <c r="AD14">
        <v>509</v>
      </c>
      <c r="AE14">
        <v>509</v>
      </c>
      <c r="AF14">
        <v>524</v>
      </c>
    </row>
    <row r="15" spans="1:32" ht="19" x14ac:dyDescent="0.25">
      <c r="A15" s="10" t="s">
        <v>40</v>
      </c>
      <c r="B15" s="11">
        <v>0</v>
      </c>
      <c r="C15" s="12">
        <v>200</v>
      </c>
      <c r="D15" s="12">
        <v>400</v>
      </c>
      <c r="E15" s="13">
        <v>800</v>
      </c>
      <c r="F15" s="5"/>
      <c r="G15" s="10" t="s">
        <v>40</v>
      </c>
      <c r="H15" s="11">
        <v>0</v>
      </c>
      <c r="I15" s="12">
        <v>0</v>
      </c>
      <c r="J15" s="12">
        <v>0</v>
      </c>
      <c r="K15" s="13">
        <v>0</v>
      </c>
      <c r="N15" t="s">
        <v>40</v>
      </c>
      <c r="O15">
        <v>0</v>
      </c>
      <c r="P15">
        <v>0</v>
      </c>
      <c r="Q15">
        <v>0</v>
      </c>
      <c r="R15">
        <v>0</v>
      </c>
      <c r="U15" t="s">
        <v>40</v>
      </c>
      <c r="V15">
        <v>0</v>
      </c>
      <c r="W15">
        <v>0</v>
      </c>
      <c r="X15">
        <v>0</v>
      </c>
      <c r="Y15">
        <v>0</v>
      </c>
      <c r="AB15" t="s">
        <v>40</v>
      </c>
      <c r="AC15">
        <v>0</v>
      </c>
      <c r="AD15">
        <v>0</v>
      </c>
      <c r="AE15">
        <v>0</v>
      </c>
      <c r="AF15">
        <v>0</v>
      </c>
    </row>
    <row r="16" spans="1:32" ht="19" x14ac:dyDescent="0.25">
      <c r="A16" s="10" t="s">
        <v>51</v>
      </c>
      <c r="B16" s="11">
        <v>0</v>
      </c>
      <c r="C16" s="12">
        <v>0</v>
      </c>
      <c r="D16" s="12">
        <v>0</v>
      </c>
      <c r="E16" s="13">
        <v>0</v>
      </c>
      <c r="F16" s="5"/>
      <c r="G16" s="10" t="s">
        <v>51</v>
      </c>
      <c r="H16" s="11">
        <v>13.333333333300001</v>
      </c>
      <c r="I16" s="12">
        <v>13.333333333300001</v>
      </c>
      <c r="J16" s="12">
        <v>13.333333333300001</v>
      </c>
      <c r="K16" s="13">
        <v>13.333333333300001</v>
      </c>
      <c r="N16" t="s">
        <v>51</v>
      </c>
      <c r="O16">
        <v>13.333333333300001</v>
      </c>
      <c r="P16">
        <v>13.333333333300001</v>
      </c>
      <c r="Q16">
        <v>13.333333333300001</v>
      </c>
      <c r="R16">
        <v>13.333333333300001</v>
      </c>
      <c r="U16" t="s">
        <v>51</v>
      </c>
      <c r="V16">
        <v>10</v>
      </c>
      <c r="W16">
        <v>10</v>
      </c>
      <c r="X16">
        <v>10</v>
      </c>
      <c r="Y16">
        <v>10</v>
      </c>
      <c r="AB16" t="s">
        <v>51</v>
      </c>
      <c r="AC16">
        <v>17.142857142899999</v>
      </c>
      <c r="AD16">
        <v>17.142857142899999</v>
      </c>
      <c r="AE16">
        <v>17.142857142899999</v>
      </c>
      <c r="AF16">
        <v>17.142857142899999</v>
      </c>
    </row>
    <row r="17" spans="1:32" ht="19" x14ac:dyDescent="0.25">
      <c r="A17" s="14" t="s">
        <v>34</v>
      </c>
      <c r="B17" s="15">
        <v>217.19999999999899</v>
      </c>
      <c r="C17" s="16">
        <v>317.2</v>
      </c>
      <c r="D17" s="16">
        <v>517.20000000000005</v>
      </c>
      <c r="E17" s="17">
        <v>817.2</v>
      </c>
      <c r="F17" s="5"/>
      <c r="G17" s="14" t="s">
        <v>34</v>
      </c>
      <c r="H17" s="15">
        <v>32.6</v>
      </c>
      <c r="I17" s="16">
        <v>403.86678058775698</v>
      </c>
      <c r="J17" s="16">
        <v>711.60389624997799</v>
      </c>
      <c r="K17" s="17">
        <v>711.60389624997799</v>
      </c>
      <c r="N17" t="s">
        <v>34</v>
      </c>
      <c r="O17">
        <v>32.6</v>
      </c>
      <c r="P17">
        <v>403.86678058775698</v>
      </c>
      <c r="Q17">
        <v>711.60389624997799</v>
      </c>
      <c r="R17">
        <v>711.60389624997799</v>
      </c>
      <c r="U17" t="s">
        <v>34</v>
      </c>
      <c r="V17">
        <v>32.6</v>
      </c>
      <c r="W17">
        <v>395.64101365629898</v>
      </c>
      <c r="X17">
        <v>742.38185838099002</v>
      </c>
      <c r="Y17">
        <v>742.38185838099002</v>
      </c>
      <c r="AB17" t="s">
        <v>34</v>
      </c>
      <c r="AC17">
        <v>91.794174410657007</v>
      </c>
      <c r="AD17">
        <v>1242.9130949186499</v>
      </c>
      <c r="AE17">
        <v>1242.9130949186499</v>
      </c>
      <c r="AF17">
        <v>1242.9130949186499</v>
      </c>
    </row>
    <row r="18" spans="1:32" ht="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32" ht="19" x14ac:dyDescent="0.25">
      <c r="A19" s="5"/>
      <c r="B19" s="26" t="s">
        <v>45</v>
      </c>
      <c r="C19" s="26"/>
      <c r="D19" s="26"/>
      <c r="E19" s="26"/>
      <c r="F19" s="5"/>
      <c r="G19" s="5"/>
      <c r="H19" s="26" t="s">
        <v>44</v>
      </c>
      <c r="I19" s="26"/>
      <c r="J19" s="26"/>
      <c r="K19" s="26"/>
    </row>
    <row r="20" spans="1:32" ht="19" x14ac:dyDescent="0.25">
      <c r="A20" s="5"/>
      <c r="B20" s="18" t="s">
        <v>55</v>
      </c>
      <c r="C20" s="19" t="s">
        <v>56</v>
      </c>
      <c r="D20" s="19" t="s">
        <v>57</v>
      </c>
      <c r="E20" s="21" t="s">
        <v>58</v>
      </c>
      <c r="F20" s="5"/>
      <c r="G20" s="5"/>
      <c r="H20" s="18" t="s">
        <v>55</v>
      </c>
      <c r="I20" s="19" t="s">
        <v>56</v>
      </c>
      <c r="J20" s="19" t="s">
        <v>57</v>
      </c>
      <c r="K20" s="21" t="s">
        <v>58</v>
      </c>
    </row>
    <row r="21" spans="1:32" ht="19" x14ac:dyDescent="0.25">
      <c r="A21" s="6" t="s">
        <v>35</v>
      </c>
      <c r="B21" s="7">
        <v>180</v>
      </c>
      <c r="C21" s="8">
        <v>180</v>
      </c>
      <c r="D21" s="8">
        <v>180</v>
      </c>
      <c r="E21" s="9">
        <v>180</v>
      </c>
      <c r="F21" s="5"/>
      <c r="G21" s="6" t="s">
        <v>35</v>
      </c>
      <c r="H21" s="7">
        <v>180</v>
      </c>
      <c r="I21" s="8">
        <v>180</v>
      </c>
      <c r="J21" s="8">
        <v>180</v>
      </c>
      <c r="K21" s="9">
        <v>180</v>
      </c>
    </row>
    <row r="22" spans="1:32" ht="19" x14ac:dyDescent="0.25">
      <c r="A22" s="10" t="s">
        <v>39</v>
      </c>
      <c r="B22" s="11">
        <v>20.532465341166599</v>
      </c>
      <c r="C22" s="12">
        <v>439.37853741116601</v>
      </c>
      <c r="D22" s="12">
        <v>418.84607206999999</v>
      </c>
      <c r="E22" s="13">
        <v>561.66803184166599</v>
      </c>
      <c r="F22" s="5"/>
      <c r="G22" s="10" t="s">
        <v>39</v>
      </c>
      <c r="H22" s="11">
        <v>0</v>
      </c>
      <c r="I22" s="12">
        <v>123.54779034849901</v>
      </c>
      <c r="J22" s="12">
        <v>340.44318413849999</v>
      </c>
      <c r="K22" s="13">
        <v>692.55552253999997</v>
      </c>
    </row>
    <row r="23" spans="1:32" ht="19" x14ac:dyDescent="0.25">
      <c r="A23" s="10" t="s">
        <v>52</v>
      </c>
      <c r="B23" s="11">
        <v>482.29999999999995</v>
      </c>
      <c r="C23" s="12">
        <v>155.6</v>
      </c>
      <c r="D23" s="12">
        <v>0</v>
      </c>
      <c r="E23" s="13">
        <v>0</v>
      </c>
      <c r="F23" s="5"/>
      <c r="G23" s="10" t="s">
        <v>52</v>
      </c>
      <c r="H23" s="11">
        <v>482.9</v>
      </c>
      <c r="I23" s="12">
        <v>284.29999999999995</v>
      </c>
      <c r="J23" s="12">
        <v>256.79999999999995</v>
      </c>
      <c r="K23" s="13">
        <v>0</v>
      </c>
    </row>
    <row r="24" spans="1:32" ht="19" x14ac:dyDescent="0.25">
      <c r="A24" s="10" t="s">
        <v>50</v>
      </c>
      <c r="B24" s="11">
        <v>0</v>
      </c>
      <c r="C24" s="12">
        <v>0</v>
      </c>
      <c r="D24" s="12">
        <v>0</v>
      </c>
      <c r="E24" s="13">
        <v>0</v>
      </c>
      <c r="F24" s="5"/>
      <c r="G24" s="10" t="s">
        <v>50</v>
      </c>
      <c r="H24" s="11">
        <v>0</v>
      </c>
      <c r="I24" s="12">
        <v>0</v>
      </c>
      <c r="J24" s="12">
        <v>0</v>
      </c>
      <c r="K24" s="13">
        <v>0</v>
      </c>
    </row>
    <row r="25" spans="1:32" ht="19" x14ac:dyDescent="0.25">
      <c r="A25" s="10" t="s">
        <v>2</v>
      </c>
      <c r="B25" s="11">
        <v>703.691354187</v>
      </c>
      <c r="C25" s="12">
        <v>793.17279152230003</v>
      </c>
      <c r="D25" s="12">
        <v>885.93014264809995</v>
      </c>
      <c r="E25" s="13">
        <v>1491.0648837801</v>
      </c>
      <c r="F25" s="5"/>
      <c r="G25" s="10" t="s">
        <v>2</v>
      </c>
      <c r="H25" s="11">
        <v>703.691354187</v>
      </c>
      <c r="I25" s="12">
        <v>793.17279152230003</v>
      </c>
      <c r="J25" s="12">
        <v>885.93014264809995</v>
      </c>
      <c r="K25" s="13">
        <v>2212.5163403680999</v>
      </c>
    </row>
    <row r="26" spans="1:32" ht="19" x14ac:dyDescent="0.25">
      <c r="A26" s="10" t="s">
        <v>53</v>
      </c>
      <c r="B26" s="11">
        <v>20</v>
      </c>
      <c r="C26" s="12">
        <v>0</v>
      </c>
      <c r="D26" s="12">
        <v>0</v>
      </c>
      <c r="E26" s="13">
        <v>0</v>
      </c>
      <c r="F26" s="5"/>
      <c r="G26" s="10" t="s">
        <v>53</v>
      </c>
      <c r="H26" s="11">
        <v>32.200000000000003</v>
      </c>
      <c r="I26" s="12">
        <v>20</v>
      </c>
      <c r="J26" s="12">
        <v>0</v>
      </c>
      <c r="K26" s="13">
        <v>0</v>
      </c>
    </row>
    <row r="27" spans="1:32" ht="19" x14ac:dyDescent="0.25">
      <c r="A27" s="10" t="s">
        <v>38</v>
      </c>
      <c r="B27" s="11">
        <v>0</v>
      </c>
      <c r="C27" s="12">
        <v>5.0790276344500001</v>
      </c>
      <c r="D27" s="12">
        <v>53.697522820449997</v>
      </c>
      <c r="E27" s="13">
        <v>85.277873635950002</v>
      </c>
      <c r="F27" s="5"/>
      <c r="G27" s="10" t="s">
        <v>38</v>
      </c>
      <c r="H27" s="11">
        <v>0</v>
      </c>
      <c r="I27" s="12">
        <v>0</v>
      </c>
      <c r="J27" s="12">
        <v>0</v>
      </c>
      <c r="K27" s="13">
        <v>17.263495434199999</v>
      </c>
    </row>
    <row r="28" spans="1:32" ht="19" x14ac:dyDescent="0.25">
      <c r="A28" s="10" t="s">
        <v>33</v>
      </c>
      <c r="B28" s="11">
        <v>60</v>
      </c>
      <c r="C28" s="12">
        <v>60</v>
      </c>
      <c r="D28" s="12">
        <v>60</v>
      </c>
      <c r="E28" s="13">
        <v>60</v>
      </c>
      <c r="F28" s="5"/>
      <c r="G28" s="10" t="s">
        <v>33</v>
      </c>
      <c r="H28" s="11">
        <v>60</v>
      </c>
      <c r="I28" s="12">
        <v>60</v>
      </c>
      <c r="J28" s="12">
        <v>60</v>
      </c>
      <c r="K28" s="13">
        <v>60</v>
      </c>
    </row>
    <row r="29" spans="1:32" ht="19" x14ac:dyDescent="0.25">
      <c r="A29" s="10" t="s">
        <v>32</v>
      </c>
      <c r="B29" s="11">
        <v>181</v>
      </c>
      <c r="C29" s="12">
        <v>181</v>
      </c>
      <c r="D29" s="12">
        <v>181</v>
      </c>
      <c r="E29" s="13">
        <v>181</v>
      </c>
      <c r="F29" s="5"/>
      <c r="G29" s="10" t="s">
        <v>32</v>
      </c>
      <c r="H29" s="11">
        <v>181</v>
      </c>
      <c r="I29" s="12">
        <v>181</v>
      </c>
      <c r="J29" s="12">
        <v>181</v>
      </c>
      <c r="K29" s="13">
        <v>181</v>
      </c>
    </row>
    <row r="30" spans="1:32" ht="19" x14ac:dyDescent="0.25">
      <c r="A30" s="10" t="s">
        <v>37</v>
      </c>
      <c r="B30" s="11">
        <v>214</v>
      </c>
      <c r="C30" s="12">
        <v>0</v>
      </c>
      <c r="D30" s="12">
        <v>0</v>
      </c>
      <c r="E30" s="13">
        <v>0</v>
      </c>
      <c r="F30" s="5"/>
      <c r="G30" s="10" t="s">
        <v>37</v>
      </c>
      <c r="H30" s="11">
        <v>214</v>
      </c>
      <c r="I30" s="12">
        <v>214</v>
      </c>
      <c r="J30" s="12">
        <v>0</v>
      </c>
      <c r="K30" s="13">
        <v>0</v>
      </c>
    </row>
    <row r="31" spans="1:32" ht="19" x14ac:dyDescent="0.25">
      <c r="A31" s="10" t="s">
        <v>36</v>
      </c>
      <c r="B31" s="11">
        <v>509</v>
      </c>
      <c r="C31" s="12">
        <v>509</v>
      </c>
      <c r="D31" s="12">
        <v>509</v>
      </c>
      <c r="E31" s="13">
        <v>524</v>
      </c>
      <c r="F31" s="5"/>
      <c r="G31" s="10" t="s">
        <v>36</v>
      </c>
      <c r="H31" s="11">
        <v>459</v>
      </c>
      <c r="I31" s="12">
        <v>459</v>
      </c>
      <c r="J31" s="12">
        <v>466.5</v>
      </c>
      <c r="K31" s="13">
        <v>481.5</v>
      </c>
    </row>
    <row r="32" spans="1:32" ht="19" x14ac:dyDescent="0.25">
      <c r="A32" s="10" t="s">
        <v>40</v>
      </c>
      <c r="B32" s="11">
        <v>0</v>
      </c>
      <c r="C32" s="12">
        <v>0</v>
      </c>
      <c r="D32" s="12">
        <v>0</v>
      </c>
      <c r="E32" s="13">
        <v>0</v>
      </c>
      <c r="F32" s="5"/>
      <c r="G32" s="10" t="s">
        <v>40</v>
      </c>
      <c r="H32" s="11">
        <v>0</v>
      </c>
      <c r="I32" s="12">
        <v>0</v>
      </c>
      <c r="J32" s="12">
        <v>0</v>
      </c>
      <c r="K32" s="13">
        <v>0</v>
      </c>
    </row>
    <row r="33" spans="1:11" ht="19" x14ac:dyDescent="0.25">
      <c r="A33" s="10" t="s">
        <v>51</v>
      </c>
      <c r="B33" s="11">
        <v>17.142857142899999</v>
      </c>
      <c r="C33" s="12">
        <v>17.142857142899999</v>
      </c>
      <c r="D33" s="12">
        <v>17.142857142899999</v>
      </c>
      <c r="E33" s="13">
        <v>17.142857142899999</v>
      </c>
      <c r="F33" s="5"/>
      <c r="G33" s="10" t="s">
        <v>51</v>
      </c>
      <c r="H33" s="11">
        <v>10</v>
      </c>
      <c r="I33" s="12">
        <v>10</v>
      </c>
      <c r="J33" s="12">
        <v>10</v>
      </c>
      <c r="K33" s="13">
        <v>10</v>
      </c>
    </row>
    <row r="34" spans="1:11" ht="19" x14ac:dyDescent="0.25">
      <c r="A34" s="14" t="s">
        <v>34</v>
      </c>
      <c r="B34" s="15">
        <v>91.794174410657007</v>
      </c>
      <c r="C34" s="16">
        <v>1242.9130949186499</v>
      </c>
      <c r="D34" s="16">
        <v>1242.9130949186499</v>
      </c>
      <c r="E34" s="17">
        <v>1242.9130949186499</v>
      </c>
      <c r="F34" s="5"/>
      <c r="G34" s="14" t="s">
        <v>34</v>
      </c>
      <c r="H34" s="15">
        <v>32.6</v>
      </c>
      <c r="I34" s="16">
        <v>395.64101365629898</v>
      </c>
      <c r="J34" s="16">
        <v>742.38185838099002</v>
      </c>
      <c r="K34" s="17">
        <v>742.38185838099002</v>
      </c>
    </row>
  </sheetData>
  <mergeCells count="4">
    <mergeCell ref="B2:E2"/>
    <mergeCell ref="B19:E19"/>
    <mergeCell ref="H2:K2"/>
    <mergeCell ref="H19:K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</vt:lpstr>
      <vt:lpstr>energy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2016-05-18T08:16:39Z</dcterms:created>
  <dcterms:modified xsi:type="dcterms:W3CDTF">2020-08-18T20:47:54Z</dcterms:modified>
</cp:coreProperties>
</file>