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/Research/Ulupono/Enovation Model/scenario_2.1/"/>
    </mc:Choice>
  </mc:AlternateContent>
  <xr:revisionPtr revIDLastSave="0" documentId="13_ncr:1_{0235DF9F-AC0B-DC49-883B-D23AF2D234E5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production_by_energy_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4" i="1" l="1"/>
  <c r="R24" i="1"/>
  <c r="Q24" i="1"/>
  <c r="P24" i="1"/>
  <c r="S24" i="1"/>
  <c r="P15" i="1" l="1"/>
  <c r="P16" i="1"/>
  <c r="P17" i="1"/>
  <c r="P18" i="1"/>
  <c r="P19" i="1"/>
  <c r="P20" i="1"/>
  <c r="P21" i="1"/>
  <c r="P14" i="1"/>
  <c r="P4" i="1"/>
  <c r="P5" i="1"/>
  <c r="P6" i="1"/>
  <c r="P7" i="1"/>
  <c r="P8" i="1"/>
  <c r="P9" i="1"/>
  <c r="P10" i="1"/>
  <c r="P3" i="1"/>
  <c r="A31" i="1"/>
  <c r="B31" i="1"/>
  <c r="Q14" i="1" l="1"/>
  <c r="R14" i="1"/>
  <c r="Q19" i="1"/>
  <c r="R19" i="1"/>
  <c r="R21" i="1"/>
  <c r="Q21" i="1"/>
  <c r="S21" i="1" s="1"/>
  <c r="Q18" i="1"/>
  <c r="R18" i="1"/>
  <c r="Q15" i="1"/>
  <c r="R15" i="1"/>
  <c r="Q20" i="1"/>
  <c r="R20" i="1"/>
  <c r="R17" i="1"/>
  <c r="Q17" i="1"/>
  <c r="S17" i="1" s="1"/>
  <c r="R16" i="1"/>
  <c r="Q16" i="1"/>
  <c r="S16" i="1" s="1"/>
  <c r="Q10" i="1"/>
  <c r="R10" i="1"/>
  <c r="Q7" i="1"/>
  <c r="R7" i="1"/>
  <c r="R3" i="1"/>
  <c r="Q3" i="1"/>
  <c r="R9" i="1"/>
  <c r="Q9" i="1"/>
  <c r="R8" i="1"/>
  <c r="Q8" i="1"/>
  <c r="Q6" i="1"/>
  <c r="R6" i="1"/>
  <c r="Q5" i="1"/>
  <c r="R5" i="1"/>
  <c r="Q4" i="1"/>
  <c r="R4" i="1"/>
  <c r="W2" i="1"/>
  <c r="X2" i="1"/>
  <c r="S18" i="1" l="1"/>
  <c r="S20" i="1"/>
  <c r="S19" i="1"/>
  <c r="S15" i="1"/>
  <c r="S14" i="1"/>
  <c r="S9" i="1"/>
  <c r="W9" i="1" s="1"/>
  <c r="S7" i="1"/>
  <c r="S8" i="1"/>
  <c r="S4" i="1"/>
  <c r="S3" i="1"/>
  <c r="S5" i="1"/>
  <c r="S6" i="1"/>
  <c r="S10" i="1"/>
  <c r="W10" i="1" s="1"/>
  <c r="X9" i="1"/>
  <c r="U9" i="1"/>
  <c r="U4" i="1" l="1"/>
  <c r="U5" i="1"/>
  <c r="U6" i="1"/>
  <c r="U7" i="1"/>
  <c r="U8" i="1"/>
  <c r="U10" i="1"/>
  <c r="U3" i="1"/>
  <c r="A25" i="1" l="1"/>
  <c r="B25" i="1"/>
  <c r="A26" i="1"/>
  <c r="B26" i="1"/>
  <c r="A27" i="1"/>
  <c r="B27" i="1"/>
  <c r="A28" i="1"/>
  <c r="B28" i="1"/>
  <c r="A29" i="1"/>
  <c r="B29" i="1"/>
  <c r="A30" i="1"/>
  <c r="B30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A24" i="1"/>
  <c r="W8" i="1" l="1"/>
  <c r="W7" i="1"/>
  <c r="W6" i="1"/>
  <c r="W5" i="1"/>
  <c r="W4" i="1"/>
  <c r="X4" i="1"/>
  <c r="X5" i="1"/>
  <c r="X6" i="1"/>
  <c r="X7" i="1"/>
  <c r="X8" i="1"/>
  <c r="X10" i="1"/>
  <c r="X3" i="1"/>
  <c r="W3" i="1" l="1"/>
  <c r="C25" i="1" a="1"/>
  <c r="Q34" i="1" s="1"/>
  <c r="C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<sst xmlns="http://schemas.openxmlformats.org/spreadsheetml/2006/main" count="60" uniqueCount="27">
  <si>
    <t>load_zone</t>
  </si>
  <si>
    <t>period</t>
  </si>
  <si>
    <t>Biodiesel</t>
  </si>
  <si>
    <t>Coal</t>
  </si>
  <si>
    <t>Diesel</t>
  </si>
  <si>
    <t>LNG</t>
  </si>
  <si>
    <t>LSFO</t>
  </si>
  <si>
    <t>Motor_Diesel</t>
  </si>
  <si>
    <t>Motor_Gasoline</t>
  </si>
  <si>
    <t>Pellet-Biomass</t>
  </si>
  <si>
    <t>Battery</t>
  </si>
  <si>
    <t>MSW</t>
  </si>
  <si>
    <t>SUN</t>
  </si>
  <si>
    <t>WND</t>
  </si>
  <si>
    <t>GeneratePumpedHydro</t>
  </si>
  <si>
    <t>Oahu</t>
  </si>
  <si>
    <t>RPS</t>
  </si>
  <si>
    <t>RPS target</t>
  </si>
  <si>
    <t>year</t>
  </si>
  <si>
    <t>differences (GWh)</t>
  </si>
  <si>
    <t>base</t>
  </si>
  <si>
    <t>PrimaryHydro</t>
  </si>
  <si>
    <t>renewable</t>
  </si>
  <si>
    <t>all power</t>
  </si>
  <si>
    <t>renewable diff</t>
  </si>
  <si>
    <t>fossil diff 2020-44</t>
  </si>
  <si>
    <t>2028 Kahe 5 &amp;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</si>
</sst>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%"/>
    <numFmt numFmtId="166" formatCode="#,##0.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3" fontId="16" fillId="0" borderId="0" xfId="0" applyNumberFormat="1" applyFont="1"/>
    <xf numFmtId="11" fontId="0" fillId="0" borderId="0" xfId="0" applyNumberForma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99300087489066"/>
          <c:y val="6.3847252254090006E-2"/>
          <c:w val="0.54992669835189523"/>
          <c:h val="0.79233283015788836"/>
        </c:manualLayout>
      </c:layout>
      <c:scatterChart>
        <c:scatterStyle val="lineMarker"/>
        <c:varyColors val="0"/>
        <c:ser>
          <c:idx val="0"/>
          <c:order val="0"/>
          <c:tx>
            <c:strRef>
              <c:f>production_by_energy_source!$V$2</c:f>
              <c:strCache>
                <c:ptCount val="1"/>
                <c:pt idx="0">
                  <c:v>RPS target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production_by_energy_source!$U$3:$U$10</c:f>
              <c:numCache>
                <c:formatCode>General</c:formatCode>
                <c:ptCount val="8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xVal>
          <c:yVal>
            <c:numRef>
              <c:f>production_by_energy_source!$V$3:$V$10</c:f>
              <c:numCache>
                <c:formatCode>0%</c:formatCode>
                <c:ptCount val="8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0.4</c:v>
                </c:pt>
                <c:pt idx="4">
                  <c:v>0.4</c:v>
                </c:pt>
                <c:pt idx="5">
                  <c:v>0.7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9B-A047-A8C6-F7E73BC563F3}"/>
            </c:ext>
          </c:extLst>
        </c:ser>
        <c:ser>
          <c:idx val="1"/>
          <c:order val="1"/>
          <c:tx>
            <c:strRef>
              <c:f>production_by_energy_source!$W$2</c:f>
              <c:strCache>
                <c:ptCount val="1"/>
                <c:pt idx="0">
                  <c:v>RPS achieved: base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production_by_energy_source!$U$3:$U$10</c:f>
              <c:numCache>
                <c:formatCode>General</c:formatCode>
                <c:ptCount val="8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xVal>
          <c:yVal>
            <c:numRef>
              <c:f>production_by_energy_source!$W$3:$W$10</c:f>
              <c:numCache>
                <c:formatCode>0.0%</c:formatCode>
                <c:ptCount val="8"/>
                <c:pt idx="0">
                  <c:v>0.29985965178495938</c:v>
                </c:pt>
                <c:pt idx="1">
                  <c:v>0.37009066163186793</c:v>
                </c:pt>
                <c:pt idx="2">
                  <c:v>0.46435523990501915</c:v>
                </c:pt>
                <c:pt idx="3">
                  <c:v>0.79251326860535332</c:v>
                </c:pt>
                <c:pt idx="4">
                  <c:v>0.82133502402905922</c:v>
                </c:pt>
                <c:pt idx="5">
                  <c:v>0.83415404155916317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9B-A047-A8C6-F7E73BC563F3}"/>
            </c:ext>
          </c:extLst>
        </c:ser>
        <c:ser>
          <c:idx val="2"/>
          <c:order val="2"/>
          <c:tx>
            <c:strRef>
              <c:f>production_by_energy_source!$X$2</c:f>
              <c:strCache>
                <c:ptCount val="1"/>
                <c:pt idx="0">
                  <c:v>RPS achieved: 2028 Kahe 5 &amp; 6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production_by_energy_source!$U$3:$U$10</c:f>
              <c:numCache>
                <c:formatCode>General</c:formatCode>
                <c:ptCount val="8"/>
                <c:pt idx="0">
                  <c:v>2020</c:v>
                </c:pt>
                <c:pt idx="1">
                  <c:v>2023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xVal>
          <c:yVal>
            <c:numRef>
              <c:f>production_by_energy_source!$X$3:$X$10</c:f>
              <c:numCache>
                <c:formatCode>0.0%</c:formatCode>
                <c:ptCount val="8"/>
                <c:pt idx="0">
                  <c:v>0.29987346591031827</c:v>
                </c:pt>
                <c:pt idx="1">
                  <c:v>0.37010015750877551</c:v>
                </c:pt>
                <c:pt idx="2">
                  <c:v>0.46436559882681616</c:v>
                </c:pt>
                <c:pt idx="3">
                  <c:v>0.79044736926849268</c:v>
                </c:pt>
                <c:pt idx="4">
                  <c:v>0.82002184781140885</c:v>
                </c:pt>
                <c:pt idx="5">
                  <c:v>0.86381310990295546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9B-A047-A8C6-F7E73BC56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626063"/>
        <c:axId val="708627695"/>
      </c:scatterChart>
      <c:valAx>
        <c:axId val="708626063"/>
        <c:scaling>
          <c:orientation val="minMax"/>
          <c:max val="2045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627695"/>
        <c:crosses val="autoZero"/>
        <c:crossBetween val="midCat"/>
        <c:majorUnit val="5"/>
      </c:valAx>
      <c:valAx>
        <c:axId val="7086276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62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198434655127572"/>
          <c:y val="0.10883154502060299"/>
          <c:w val="0.29876664065640446"/>
          <c:h val="0.75645342907266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279400</xdr:colOff>
      <xdr:row>11</xdr:row>
      <xdr:rowOff>50800</xdr:rowOff>
    </xdr:from>
    <xdr:to>
      <xdr:col>25</xdr:col>
      <xdr:colOff>647700</xdr:colOff>
      <xdr:row>24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BE22B3-4F4C-9344-8D7A-365CCC3A6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activeCell="A21" sqref="A21"/>
    </sheetView>
  </sheetViews>
  <sheetFormatPr baseColWidth="10" defaultRowHeight="16" x14ac:dyDescent="0.2"/>
  <sheetData>
    <row r="1" spans="1:24" x14ac:dyDescent="0.2">
      <c r="A1" s="2" t="s">
        <v>20</v>
      </c>
    </row>
    <row r="2" spans="1:2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21</v>
      </c>
      <c r="Q2" s="10" t="s">
        <v>22</v>
      </c>
      <c r="R2" s="10" t="s">
        <v>23</v>
      </c>
      <c r="S2" t="s">
        <v>16</v>
      </c>
      <c r="U2" t="s">
        <v>18</v>
      </c>
      <c r="V2" t="s">
        <v>17</v>
      </c>
      <c r="W2" t="str">
        <f>"RPS achieved: "&amp;A1</f>
        <v>RPS achieved: base</v>
      </c>
      <c r="X2" t="str">
        <f>"RPS achieved: "&amp;A12</f>
        <v>RPS achieved: 2028 Kahe 5 &amp; 6</v>
      </c>
    </row>
    <row r="3" spans="1:24" x14ac:dyDescent="0.2">
      <c r="A3" t="s">
        <v>15</v>
      </c>
      <c r="B3">
        <v>2020</v>
      </c>
      <c r="C3">
        <v>224.995950383793</v>
      </c>
      <c r="D3">
        <v>1386.8183529594701</v>
      </c>
      <c r="E3">
        <v>0</v>
      </c>
      <c r="F3">
        <v>0</v>
      </c>
      <c r="G3">
        <v>4178.1388081361001</v>
      </c>
      <c r="H3">
        <v>0</v>
      </c>
      <c r="I3">
        <v>0</v>
      </c>
      <c r="J3">
        <v>0</v>
      </c>
      <c r="K3">
        <v>54.493019118644497</v>
      </c>
      <c r="L3">
        <v>374.928</v>
      </c>
      <c r="M3">
        <v>1599.08958786377</v>
      </c>
      <c r="N3">
        <v>184.37447928147199</v>
      </c>
      <c r="O3" s="6">
        <v>0</v>
      </c>
      <c r="P3">
        <f>IF(O3&gt;0, 10*8.76, 0)</f>
        <v>0</v>
      </c>
      <c r="Q3">
        <f t="shared" ref="Q3:Q10" si="0">SUM(C3,J3,L3:N3,P3)</f>
        <v>2383.3880175290346</v>
      </c>
      <c r="R3">
        <f>SUM(C3:J3,L3:N3,P3)</f>
        <v>7948.3451786246051</v>
      </c>
      <c r="S3">
        <f>Q3/R3</f>
        <v>0.29985965178495938</v>
      </c>
      <c r="U3">
        <f>B3</f>
        <v>2020</v>
      </c>
      <c r="V3" s="7">
        <v>0.3</v>
      </c>
      <c r="W3" s="8">
        <f>S3</f>
        <v>0.29985965178495938</v>
      </c>
      <c r="X3" s="8">
        <f>S14</f>
        <v>0.29987346591031827</v>
      </c>
    </row>
    <row r="4" spans="1:24" x14ac:dyDescent="0.2">
      <c r="A4" t="s">
        <v>15</v>
      </c>
      <c r="B4">
        <v>2023</v>
      </c>
      <c r="C4" s="6">
        <v>0.44935671561729701</v>
      </c>
      <c r="D4">
        <v>0</v>
      </c>
      <c r="E4" s="6">
        <v>0.44935671561729701</v>
      </c>
      <c r="F4" s="6">
        <v>0</v>
      </c>
      <c r="G4">
        <v>5133.0863735432004</v>
      </c>
      <c r="H4">
        <v>0</v>
      </c>
      <c r="I4">
        <v>0</v>
      </c>
      <c r="J4">
        <v>0</v>
      </c>
      <c r="K4">
        <v>442.45198236267697</v>
      </c>
      <c r="L4">
        <v>374.928</v>
      </c>
      <c r="M4">
        <v>2377.8976548399301</v>
      </c>
      <c r="N4">
        <v>262.83146472595598</v>
      </c>
      <c r="O4">
        <v>0</v>
      </c>
      <c r="P4">
        <f t="shared" ref="P4:P10" si="1">IF(O4&gt;0, 10*8.76, 0)</f>
        <v>0</v>
      </c>
      <c r="Q4">
        <f t="shared" si="0"/>
        <v>3016.1064762815031</v>
      </c>
      <c r="R4">
        <f t="shared" ref="R4:R10" si="2">SUM(C4:J4,L4:N4,P4)</f>
        <v>8149.6422065403203</v>
      </c>
      <c r="S4">
        <f t="shared" ref="S4:S10" si="3">Q4/R4</f>
        <v>0.37009066163186793</v>
      </c>
      <c r="U4">
        <f t="shared" ref="U4:U10" si="4">B4</f>
        <v>2023</v>
      </c>
      <c r="V4" s="7">
        <v>0.3</v>
      </c>
      <c r="W4" s="8">
        <f t="shared" ref="W4:W8" si="5">S4</f>
        <v>0.37009066163186793</v>
      </c>
      <c r="X4" s="8">
        <f t="shared" ref="X4:X8" si="6">S15</f>
        <v>0.37010015750877551</v>
      </c>
    </row>
    <row r="5" spans="1:24" x14ac:dyDescent="0.2">
      <c r="A5" t="s">
        <v>15</v>
      </c>
      <c r="B5">
        <v>2025</v>
      </c>
      <c r="C5">
        <v>0</v>
      </c>
      <c r="D5">
        <v>0</v>
      </c>
      <c r="E5">
        <v>0</v>
      </c>
      <c r="F5">
        <v>0</v>
      </c>
      <c r="G5">
        <v>4482.8398526749597</v>
      </c>
      <c r="H5">
        <v>0</v>
      </c>
      <c r="I5">
        <v>0</v>
      </c>
      <c r="J5">
        <v>0</v>
      </c>
      <c r="K5">
        <v>735.26384227934602</v>
      </c>
      <c r="L5">
        <v>374.928</v>
      </c>
      <c r="M5">
        <v>3248.4545530785799</v>
      </c>
      <c r="N5">
        <v>262.83146472595598</v>
      </c>
      <c r="O5">
        <v>0</v>
      </c>
      <c r="P5">
        <f t="shared" si="1"/>
        <v>0</v>
      </c>
      <c r="Q5">
        <f t="shared" si="0"/>
        <v>3886.2140178045356</v>
      </c>
      <c r="R5">
        <f t="shared" si="2"/>
        <v>8369.0538704794963</v>
      </c>
      <c r="S5">
        <f t="shared" si="3"/>
        <v>0.46435523990501915</v>
      </c>
      <c r="U5">
        <f t="shared" si="4"/>
        <v>2025</v>
      </c>
      <c r="V5" s="7">
        <v>0.3</v>
      </c>
      <c r="W5" s="8">
        <f t="shared" si="5"/>
        <v>0.46435523990501915</v>
      </c>
      <c r="X5" s="8">
        <f t="shared" si="6"/>
        <v>0.46436559882681616</v>
      </c>
    </row>
    <row r="6" spans="1:24" x14ac:dyDescent="0.2">
      <c r="A6" t="s">
        <v>15</v>
      </c>
      <c r="B6">
        <v>2030</v>
      </c>
      <c r="C6" s="6">
        <v>0.538469650781909</v>
      </c>
      <c r="D6">
        <v>0</v>
      </c>
      <c r="E6">
        <v>0.538469650781909</v>
      </c>
      <c r="F6">
        <v>0</v>
      </c>
      <c r="G6">
        <v>1830.7874404547499</v>
      </c>
      <c r="H6">
        <v>0</v>
      </c>
      <c r="I6">
        <v>0</v>
      </c>
      <c r="J6">
        <v>0</v>
      </c>
      <c r="K6">
        <v>1468.61440668617</v>
      </c>
      <c r="L6">
        <v>374.928</v>
      </c>
      <c r="M6">
        <v>5618.2162745239402</v>
      </c>
      <c r="N6">
        <v>913.622776501168</v>
      </c>
      <c r="O6">
        <v>397.64263142290798</v>
      </c>
      <c r="P6">
        <f t="shared" si="1"/>
        <v>87.6</v>
      </c>
      <c r="Q6">
        <f t="shared" si="0"/>
        <v>6994.9055206758903</v>
      </c>
      <c r="R6">
        <f t="shared" si="2"/>
        <v>8826.2314307814231</v>
      </c>
      <c r="S6">
        <f t="shared" si="3"/>
        <v>0.79251326860535332</v>
      </c>
      <c r="U6">
        <f t="shared" si="4"/>
        <v>2030</v>
      </c>
      <c r="V6" s="7">
        <v>0.4</v>
      </c>
      <c r="W6" s="8">
        <f t="shared" si="5"/>
        <v>0.79251326860535332</v>
      </c>
      <c r="X6" s="8">
        <f t="shared" si="6"/>
        <v>0.79044736926849268</v>
      </c>
    </row>
    <row r="7" spans="1:24" x14ac:dyDescent="0.2">
      <c r="A7" t="s">
        <v>15</v>
      </c>
      <c r="B7">
        <v>2035</v>
      </c>
      <c r="C7">
        <v>0</v>
      </c>
      <c r="D7">
        <v>0</v>
      </c>
      <c r="E7">
        <v>2.5043920220082501</v>
      </c>
      <c r="F7">
        <v>0</v>
      </c>
      <c r="G7">
        <v>1630.10362533695</v>
      </c>
      <c r="H7">
        <v>0</v>
      </c>
      <c r="I7">
        <v>0</v>
      </c>
      <c r="J7">
        <v>0</v>
      </c>
      <c r="K7">
        <v>1767.7588459589399</v>
      </c>
      <c r="L7">
        <v>374.928</v>
      </c>
      <c r="M7">
        <v>6129.5548388643901</v>
      </c>
      <c r="N7">
        <v>913.12705401159201</v>
      </c>
      <c r="O7">
        <v>353.87224978704398</v>
      </c>
      <c r="P7">
        <f t="shared" si="1"/>
        <v>87.6</v>
      </c>
      <c r="Q7">
        <f t="shared" si="0"/>
        <v>7505.2098928759824</v>
      </c>
      <c r="R7">
        <f t="shared" si="2"/>
        <v>9137.8179102349404</v>
      </c>
      <c r="S7">
        <f t="shared" si="3"/>
        <v>0.82133502402905922</v>
      </c>
      <c r="U7">
        <f t="shared" si="4"/>
        <v>2035</v>
      </c>
      <c r="V7" s="7">
        <v>0.4</v>
      </c>
      <c r="W7" s="8">
        <f t="shared" si="5"/>
        <v>0.82133502402905922</v>
      </c>
      <c r="X7" s="8">
        <f t="shared" si="6"/>
        <v>0.82002184781140885</v>
      </c>
    </row>
    <row r="8" spans="1:24" x14ac:dyDescent="0.2">
      <c r="A8" t="s">
        <v>15</v>
      </c>
      <c r="B8">
        <v>2040</v>
      </c>
      <c r="C8">
        <v>3.3568660897140798</v>
      </c>
      <c r="D8">
        <v>0</v>
      </c>
      <c r="E8">
        <v>13.8612347279534</v>
      </c>
      <c r="F8">
        <v>0</v>
      </c>
      <c r="G8">
        <v>1581.99840391046</v>
      </c>
      <c r="H8">
        <v>0</v>
      </c>
      <c r="I8">
        <v>0</v>
      </c>
      <c r="J8">
        <v>0</v>
      </c>
      <c r="K8">
        <v>1937.69001188724</v>
      </c>
      <c r="L8">
        <v>374.928</v>
      </c>
      <c r="M8">
        <v>6646.9515738776399</v>
      </c>
      <c r="N8">
        <v>913.84554762092</v>
      </c>
      <c r="O8">
        <v>372.807595169742</v>
      </c>
      <c r="P8">
        <f t="shared" si="1"/>
        <v>87.6</v>
      </c>
      <c r="Q8">
        <f t="shared" si="0"/>
        <v>8026.6819875882748</v>
      </c>
      <c r="R8">
        <f t="shared" si="2"/>
        <v>9622.5416262266881</v>
      </c>
      <c r="S8">
        <f t="shared" si="3"/>
        <v>0.83415404155916317</v>
      </c>
      <c r="U8">
        <f t="shared" si="4"/>
        <v>2040</v>
      </c>
      <c r="V8" s="7">
        <v>0.7</v>
      </c>
      <c r="W8" s="8">
        <f t="shared" si="5"/>
        <v>0.83415404155916317</v>
      </c>
      <c r="X8" s="8">
        <f t="shared" si="6"/>
        <v>0.86381310990295546</v>
      </c>
    </row>
    <row r="9" spans="1:24" x14ac:dyDescent="0.2">
      <c r="A9" t="s">
        <v>15</v>
      </c>
      <c r="B9">
        <v>2045</v>
      </c>
      <c r="C9">
        <v>219.008595323246</v>
      </c>
      <c r="D9">
        <v>0</v>
      </c>
      <c r="E9" s="6">
        <v>0</v>
      </c>
      <c r="F9" s="6">
        <v>0</v>
      </c>
      <c r="G9" s="6">
        <v>0</v>
      </c>
      <c r="H9">
        <v>0</v>
      </c>
      <c r="I9">
        <v>0</v>
      </c>
      <c r="J9">
        <v>0</v>
      </c>
      <c r="K9">
        <v>2409.4194282395001</v>
      </c>
      <c r="L9">
        <v>374.928</v>
      </c>
      <c r="M9">
        <v>7612.9656834325096</v>
      </c>
      <c r="N9">
        <v>1964.4403981631101</v>
      </c>
      <c r="O9">
        <v>304.90463823722899</v>
      </c>
      <c r="P9">
        <f t="shared" si="1"/>
        <v>87.6</v>
      </c>
      <c r="Q9">
        <f t="shared" si="0"/>
        <v>10258.942676918865</v>
      </c>
      <c r="R9">
        <f t="shared" si="2"/>
        <v>10258.942676918865</v>
      </c>
      <c r="S9">
        <f t="shared" si="3"/>
        <v>1</v>
      </c>
      <c r="U9">
        <f t="shared" ref="U9" si="7">B9</f>
        <v>2045</v>
      </c>
      <c r="V9" s="7">
        <v>1</v>
      </c>
      <c r="W9" s="8">
        <f t="shared" ref="W9:W10" si="8">S9</f>
        <v>1</v>
      </c>
      <c r="X9" s="8">
        <f t="shared" ref="X9:X10" si="9">S20</f>
        <v>1</v>
      </c>
    </row>
    <row r="10" spans="1:24" x14ac:dyDescent="0.2">
      <c r="A10" t="s">
        <v>15</v>
      </c>
      <c r="B10">
        <v>2050</v>
      </c>
      <c r="C10">
        <v>123.66561485557</v>
      </c>
      <c r="D10">
        <v>0</v>
      </c>
      <c r="E10" s="6">
        <v>0</v>
      </c>
      <c r="F10" s="6">
        <v>0</v>
      </c>
      <c r="G10" s="6">
        <v>0</v>
      </c>
      <c r="H10">
        <v>0</v>
      </c>
      <c r="I10">
        <v>0</v>
      </c>
      <c r="J10">
        <v>0</v>
      </c>
      <c r="K10">
        <v>1378.76230087472</v>
      </c>
      <c r="L10">
        <v>374.928</v>
      </c>
      <c r="M10">
        <v>5817.7096599256201</v>
      </c>
      <c r="N10">
        <v>4365.3936945276801</v>
      </c>
      <c r="O10">
        <v>250.50632160108901</v>
      </c>
      <c r="P10">
        <f t="shared" si="1"/>
        <v>87.6</v>
      </c>
      <c r="Q10">
        <f t="shared" si="0"/>
        <v>10769.296969308871</v>
      </c>
      <c r="R10">
        <f t="shared" si="2"/>
        <v>10769.296969308871</v>
      </c>
      <c r="S10">
        <f t="shared" si="3"/>
        <v>1</v>
      </c>
      <c r="U10">
        <f t="shared" si="4"/>
        <v>2050</v>
      </c>
      <c r="V10" s="7">
        <v>1</v>
      </c>
      <c r="W10" s="8">
        <f t="shared" si="8"/>
        <v>1</v>
      </c>
      <c r="X10" s="8">
        <f t="shared" si="9"/>
        <v>1</v>
      </c>
    </row>
    <row r="12" spans="1:24" x14ac:dyDescent="0.2">
      <c r="A12" s="2" t="s">
        <v>26</v>
      </c>
    </row>
    <row r="13" spans="1:24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Q13" t="s">
        <v>22</v>
      </c>
      <c r="R13" s="10" t="s">
        <v>23</v>
      </c>
      <c r="S13" t="s">
        <v>16</v>
      </c>
    </row>
    <row r="14" spans="1:24" x14ac:dyDescent="0.2">
      <c r="A14" t="s">
        <v>15</v>
      </c>
      <c r="B14">
        <v>2020</v>
      </c>
      <c r="C14">
        <v>225.321637399065</v>
      </c>
      <c r="D14">
        <v>1386.8183529594701</v>
      </c>
      <c r="E14">
        <v>0</v>
      </c>
      <c r="F14">
        <v>0</v>
      </c>
      <c r="G14">
        <v>4178.5330500345899</v>
      </c>
      <c r="H14">
        <v>0</v>
      </c>
      <c r="I14">
        <v>0</v>
      </c>
      <c r="J14">
        <v>0</v>
      </c>
      <c r="K14">
        <v>60.972379342508901</v>
      </c>
      <c r="L14">
        <v>374.928</v>
      </c>
      <c r="M14">
        <v>1599.08958786377</v>
      </c>
      <c r="N14">
        <v>184.37447928147199</v>
      </c>
      <c r="O14" s="6">
        <v>0</v>
      </c>
      <c r="P14">
        <f>IF(O14&gt;0, 10*8.76, 0)</f>
        <v>0</v>
      </c>
      <c r="Q14">
        <f>SUM(C14,J14,L14:N14,P14)</f>
        <v>2383.7137045443069</v>
      </c>
      <c r="R14">
        <f t="shared" ref="R14:R21" si="10">SUM(C14:J14,L14:N14,P14)</f>
        <v>7949.0651075383676</v>
      </c>
      <c r="S14">
        <f>Q14/R14</f>
        <v>0.29987346591031827</v>
      </c>
    </row>
    <row r="15" spans="1:24" x14ac:dyDescent="0.2">
      <c r="A15" t="s">
        <v>15</v>
      </c>
      <c r="B15">
        <v>2023</v>
      </c>
      <c r="C15" s="6">
        <v>0.93852984907410197</v>
      </c>
      <c r="D15">
        <v>0</v>
      </c>
      <c r="E15" s="6">
        <v>0.93852984907410197</v>
      </c>
      <c r="F15" s="6">
        <v>0</v>
      </c>
      <c r="G15">
        <v>5133.2206588865902</v>
      </c>
      <c r="H15">
        <v>0</v>
      </c>
      <c r="I15">
        <v>0</v>
      </c>
      <c r="J15">
        <v>0</v>
      </c>
      <c r="K15">
        <v>452.46566685535697</v>
      </c>
      <c r="L15">
        <v>374.928</v>
      </c>
      <c r="M15">
        <v>2377.8976548399301</v>
      </c>
      <c r="N15">
        <v>262.83146472595598</v>
      </c>
      <c r="O15">
        <v>0</v>
      </c>
      <c r="P15">
        <f t="shared" ref="P15:P21" si="11">IF(O15&gt;0, 10*8.76, 0)</f>
        <v>0</v>
      </c>
      <c r="Q15">
        <f t="shared" ref="Q15:Q21" si="12">SUM(C15,J15,L15:N15,P15)</f>
        <v>3016.59564941496</v>
      </c>
      <c r="R15">
        <f t="shared" si="10"/>
        <v>8150.754838150624</v>
      </c>
      <c r="S15">
        <f t="shared" ref="S15:S21" si="13">Q15/R15</f>
        <v>0.37010015750877551</v>
      </c>
    </row>
    <row r="16" spans="1:24" x14ac:dyDescent="0.2">
      <c r="A16" t="s">
        <v>15</v>
      </c>
      <c r="B16">
        <v>2025</v>
      </c>
      <c r="C16" s="6">
        <v>0</v>
      </c>
      <c r="D16">
        <v>0</v>
      </c>
      <c r="E16" s="6">
        <v>0</v>
      </c>
      <c r="F16" s="6">
        <v>0</v>
      </c>
      <c r="G16">
        <v>4482.6531584521799</v>
      </c>
      <c r="H16">
        <v>0</v>
      </c>
      <c r="I16">
        <v>0</v>
      </c>
      <c r="J16">
        <v>0</v>
      </c>
      <c r="K16">
        <v>733.58359427431299</v>
      </c>
      <c r="L16">
        <v>374.928</v>
      </c>
      <c r="M16">
        <v>3248.4545530785799</v>
      </c>
      <c r="N16">
        <v>262.83146472595598</v>
      </c>
      <c r="O16">
        <v>0</v>
      </c>
      <c r="P16">
        <f t="shared" si="11"/>
        <v>0</v>
      </c>
      <c r="Q16">
        <f t="shared" si="12"/>
        <v>3886.2140178045356</v>
      </c>
      <c r="R16">
        <f t="shared" si="10"/>
        <v>8368.8671762567155</v>
      </c>
      <c r="S16">
        <f t="shared" si="13"/>
        <v>0.46436559882681616</v>
      </c>
    </row>
    <row r="17" spans="1:19" x14ac:dyDescent="0.2">
      <c r="A17" t="s">
        <v>15</v>
      </c>
      <c r="B17">
        <v>2030</v>
      </c>
      <c r="C17" s="6">
        <v>0.52946437104114097</v>
      </c>
      <c r="D17">
        <v>0</v>
      </c>
      <c r="E17">
        <v>2.7435634081800702</v>
      </c>
      <c r="F17">
        <v>0</v>
      </c>
      <c r="G17">
        <v>1846.14769789907</v>
      </c>
      <c r="H17">
        <v>0</v>
      </c>
      <c r="I17">
        <v>0</v>
      </c>
      <c r="J17">
        <v>0</v>
      </c>
      <c r="K17">
        <v>1458.2354378937</v>
      </c>
      <c r="L17">
        <v>374.928</v>
      </c>
      <c r="M17">
        <v>5598.9151935124901</v>
      </c>
      <c r="N17">
        <v>912.17616793736704</v>
      </c>
      <c r="O17">
        <v>390.81934371903498</v>
      </c>
      <c r="P17">
        <f t="shared" si="11"/>
        <v>87.6</v>
      </c>
      <c r="Q17">
        <f t="shared" si="12"/>
        <v>6974.1488258208983</v>
      </c>
      <c r="R17">
        <f t="shared" si="10"/>
        <v>8823.040087128149</v>
      </c>
      <c r="S17">
        <f t="shared" si="13"/>
        <v>0.79044736926849268</v>
      </c>
    </row>
    <row r="18" spans="1:19" x14ac:dyDescent="0.2">
      <c r="A18" t="s">
        <v>15</v>
      </c>
      <c r="B18">
        <v>2035</v>
      </c>
      <c r="C18">
        <v>1.6976896842931699</v>
      </c>
      <c r="D18">
        <v>0</v>
      </c>
      <c r="E18">
        <v>23.869205502738598</v>
      </c>
      <c r="F18">
        <v>0</v>
      </c>
      <c r="G18">
        <v>1620.40311904029</v>
      </c>
      <c r="H18">
        <v>0</v>
      </c>
      <c r="I18">
        <v>0</v>
      </c>
      <c r="J18">
        <v>0</v>
      </c>
      <c r="K18">
        <v>1724.71619663923</v>
      </c>
      <c r="L18">
        <v>374.928</v>
      </c>
      <c r="M18">
        <v>6113.7285886375103</v>
      </c>
      <c r="N18">
        <v>913.72853695717902</v>
      </c>
      <c r="O18">
        <v>363.64705220950998</v>
      </c>
      <c r="P18">
        <f t="shared" si="11"/>
        <v>87.6</v>
      </c>
      <c r="Q18">
        <f t="shared" si="12"/>
        <v>7491.6828152789831</v>
      </c>
      <c r="R18">
        <f t="shared" si="10"/>
        <v>9135.9551398220101</v>
      </c>
      <c r="S18">
        <f t="shared" si="13"/>
        <v>0.82002184781140885</v>
      </c>
    </row>
    <row r="19" spans="1:19" x14ac:dyDescent="0.2">
      <c r="A19" t="s">
        <v>15</v>
      </c>
      <c r="B19">
        <v>2040</v>
      </c>
      <c r="C19">
        <v>8.0968391730640406</v>
      </c>
      <c r="D19">
        <v>0</v>
      </c>
      <c r="E19">
        <v>57.605901071275802</v>
      </c>
      <c r="F19">
        <v>0</v>
      </c>
      <c r="G19">
        <v>1247.4439454172</v>
      </c>
      <c r="H19">
        <v>0</v>
      </c>
      <c r="I19">
        <v>0</v>
      </c>
      <c r="J19">
        <v>0</v>
      </c>
      <c r="K19">
        <v>1701.2715448876399</v>
      </c>
      <c r="L19">
        <v>374.928</v>
      </c>
      <c r="M19">
        <v>6120.6077208153802</v>
      </c>
      <c r="N19">
        <v>1686.50376008081</v>
      </c>
      <c r="O19">
        <v>327.65633144204401</v>
      </c>
      <c r="P19">
        <f t="shared" si="11"/>
        <v>87.6</v>
      </c>
      <c r="Q19">
        <f t="shared" si="12"/>
        <v>8277.7363200692544</v>
      </c>
      <c r="R19">
        <f t="shared" si="10"/>
        <v>9582.7861665577311</v>
      </c>
      <c r="S19">
        <f t="shared" si="13"/>
        <v>0.86381310990295546</v>
      </c>
    </row>
    <row r="20" spans="1:19" x14ac:dyDescent="0.2">
      <c r="A20" t="s">
        <v>15</v>
      </c>
      <c r="B20">
        <v>2045</v>
      </c>
      <c r="C20">
        <v>224.57915840731499</v>
      </c>
      <c r="D20">
        <v>0</v>
      </c>
      <c r="E20" s="6">
        <v>7.8279489376540204E-14</v>
      </c>
      <c r="F20" s="6">
        <v>7.8279489376540204E-14</v>
      </c>
      <c r="G20" s="6">
        <v>7.8279489376540204E-14</v>
      </c>
      <c r="H20">
        <v>0</v>
      </c>
      <c r="I20">
        <v>0</v>
      </c>
      <c r="J20">
        <v>0</v>
      </c>
      <c r="K20">
        <v>2587.2552999489599</v>
      </c>
      <c r="L20">
        <v>374.928</v>
      </c>
      <c r="M20">
        <v>7901.7853225649396</v>
      </c>
      <c r="N20">
        <v>1685.2439870024</v>
      </c>
      <c r="O20">
        <v>289.61930045970502</v>
      </c>
      <c r="P20">
        <f t="shared" si="11"/>
        <v>87.6</v>
      </c>
      <c r="Q20">
        <f t="shared" si="12"/>
        <v>10274.136467974657</v>
      </c>
      <c r="R20">
        <f t="shared" si="10"/>
        <v>10274.136467974657</v>
      </c>
      <c r="S20">
        <f t="shared" si="13"/>
        <v>1</v>
      </c>
    </row>
    <row r="21" spans="1:19" x14ac:dyDescent="0.2">
      <c r="A21" t="s">
        <v>15</v>
      </c>
      <c r="B21">
        <v>2050</v>
      </c>
      <c r="C21">
        <v>124.371415405777</v>
      </c>
      <c r="D21">
        <v>0</v>
      </c>
      <c r="E21" s="6">
        <v>0</v>
      </c>
      <c r="F21" s="6">
        <v>0</v>
      </c>
      <c r="G21" s="6">
        <v>0</v>
      </c>
      <c r="H21">
        <v>0</v>
      </c>
      <c r="I21">
        <v>0</v>
      </c>
      <c r="J21">
        <v>0</v>
      </c>
      <c r="K21">
        <v>1461.9581940493099</v>
      </c>
      <c r="L21">
        <v>374.928</v>
      </c>
      <c r="M21">
        <v>6068.5613230907002</v>
      </c>
      <c r="N21">
        <v>4125.3769201776504</v>
      </c>
      <c r="O21">
        <v>258.19527790867397</v>
      </c>
      <c r="P21">
        <f t="shared" si="11"/>
        <v>87.6</v>
      </c>
      <c r="Q21">
        <f t="shared" si="12"/>
        <v>10780.837658674127</v>
      </c>
      <c r="R21">
        <f t="shared" si="10"/>
        <v>10780.837658674127</v>
      </c>
      <c r="S21">
        <f t="shared" si="13"/>
        <v>1</v>
      </c>
    </row>
    <row r="23" spans="1:19" x14ac:dyDescent="0.2">
      <c r="A23" s="2" t="s">
        <v>19</v>
      </c>
    </row>
    <row r="24" spans="1:19" x14ac:dyDescent="0.2">
      <c r="A24" t="str">
        <f t="shared" ref="A24:S24" si="14">A2</f>
        <v>load_zone</v>
      </c>
      <c r="B24" t="str">
        <f t="shared" si="14"/>
        <v>period</v>
      </c>
      <c r="C24" t="str">
        <f t="shared" si="14"/>
        <v>Biodiesel</v>
      </c>
      <c r="D24" t="str">
        <f t="shared" si="14"/>
        <v>Coal</v>
      </c>
      <c r="E24" t="str">
        <f t="shared" si="14"/>
        <v>Diesel</v>
      </c>
      <c r="F24" t="str">
        <f t="shared" si="14"/>
        <v>LNG</v>
      </c>
      <c r="G24" t="str">
        <f t="shared" si="14"/>
        <v>LSFO</v>
      </c>
      <c r="H24" t="str">
        <f t="shared" si="14"/>
        <v>Motor_Diesel</v>
      </c>
      <c r="I24" t="str">
        <f t="shared" si="14"/>
        <v>Motor_Gasoline</v>
      </c>
      <c r="J24" t="str">
        <f t="shared" si="14"/>
        <v>Pellet-Biomass</v>
      </c>
      <c r="K24" t="str">
        <f t="shared" si="14"/>
        <v>Battery</v>
      </c>
      <c r="L24" t="str">
        <f t="shared" si="14"/>
        <v>MSW</v>
      </c>
      <c r="M24" t="str">
        <f t="shared" si="14"/>
        <v>SUN</v>
      </c>
      <c r="N24" t="str">
        <f t="shared" si="14"/>
        <v>WND</v>
      </c>
      <c r="O24" t="str">
        <f t="shared" si="14"/>
        <v>GeneratePumpedHydro</v>
      </c>
      <c r="P24" t="str">
        <f t="shared" si="14"/>
        <v>PrimaryHydro</v>
      </c>
      <c r="Q24" t="str">
        <f t="shared" si="14"/>
        <v>renewable</v>
      </c>
      <c r="R24" t="str">
        <f t="shared" si="14"/>
        <v>all power</v>
      </c>
      <c r="S24" t="str">
        <f t="shared" si="14"/>
        <v>RPS</v>
      </c>
    </row>
    <row r="25" spans="1:19" x14ac:dyDescent="0.2">
      <c r="A25" t="str">
        <f t="shared" ref="A25:B31" si="15">A3</f>
        <v>Oahu</v>
      </c>
      <c r="B25">
        <f t="shared" si="15"/>
        <v>2020</v>
      </c>
      <c r="C25" s="1" cm="1">
        <f t="array" ref="C25:S31">C14:S20-C3:S9</f>
        <v>0.32568701527199551</v>
      </c>
      <c r="D25" s="1">
        <v>0</v>
      </c>
      <c r="E25" s="1">
        <v>0</v>
      </c>
      <c r="F25" s="1">
        <v>0</v>
      </c>
      <c r="G25" s="1">
        <v>0.39424189848978131</v>
      </c>
      <c r="H25" s="1">
        <v>0</v>
      </c>
      <c r="I25" s="1">
        <v>0</v>
      </c>
      <c r="J25" s="1">
        <v>0</v>
      </c>
      <c r="K25" s="1">
        <v>6.4793602238644041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0.3256870152722513</v>
      </c>
      <c r="R25" s="1">
        <v>0.71992891376248735</v>
      </c>
      <c r="S25" s="3">
        <v>1.3814125358890816E-5</v>
      </c>
    </row>
    <row r="26" spans="1:19" x14ac:dyDescent="0.2">
      <c r="A26" t="str">
        <f t="shared" si="15"/>
        <v>Oahu</v>
      </c>
      <c r="B26">
        <f t="shared" si="15"/>
        <v>2023</v>
      </c>
      <c r="C26" s="1">
        <v>0.48917313345680496</v>
      </c>
      <c r="D26" s="1">
        <v>0</v>
      </c>
      <c r="E26" s="1">
        <v>0.48917313345680496</v>
      </c>
      <c r="F26" s="1">
        <v>0</v>
      </c>
      <c r="G26" s="1">
        <v>0.1342853433898199</v>
      </c>
      <c r="H26" s="1">
        <v>0</v>
      </c>
      <c r="I26" s="1">
        <v>0</v>
      </c>
      <c r="J26" s="1">
        <v>0</v>
      </c>
      <c r="K26" s="1">
        <v>10.013684492679999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0.48917313345691582</v>
      </c>
      <c r="R26" s="1">
        <v>1.1126316103036515</v>
      </c>
      <c r="S26" s="3">
        <v>9.4958769075725868E-6</v>
      </c>
    </row>
    <row r="27" spans="1:19" x14ac:dyDescent="0.2">
      <c r="A27" t="str">
        <f t="shared" si="15"/>
        <v>Oahu</v>
      </c>
      <c r="B27">
        <f t="shared" si="15"/>
        <v>2025</v>
      </c>
      <c r="C27" s="1">
        <v>0</v>
      </c>
      <c r="D27" s="1">
        <v>0</v>
      </c>
      <c r="E27" s="1">
        <v>0</v>
      </c>
      <c r="F27" s="1">
        <v>0</v>
      </c>
      <c r="G27" s="1">
        <v>-0.1866942227798063</v>
      </c>
      <c r="H27" s="1">
        <v>0</v>
      </c>
      <c r="I27" s="1">
        <v>0</v>
      </c>
      <c r="J27" s="1">
        <v>0</v>
      </c>
      <c r="K27" s="1">
        <v>-1.680248005033036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-0.18669422278071579</v>
      </c>
      <c r="S27" s="3">
        <v>1.0358921797015697E-5</v>
      </c>
    </row>
    <row r="28" spans="1:19" x14ac:dyDescent="0.2">
      <c r="A28" t="str">
        <f t="shared" si="15"/>
        <v>Oahu</v>
      </c>
      <c r="B28">
        <f t="shared" si="15"/>
        <v>2030</v>
      </c>
      <c r="C28" s="1">
        <v>-9.0052797407680352E-3</v>
      </c>
      <c r="D28" s="1">
        <v>0</v>
      </c>
      <c r="E28" s="1">
        <v>2.2050937573981613</v>
      </c>
      <c r="F28" s="1">
        <v>0</v>
      </c>
      <c r="G28" s="1">
        <v>15.360257444320041</v>
      </c>
      <c r="H28" s="1">
        <v>0</v>
      </c>
      <c r="I28" s="1">
        <v>0</v>
      </c>
      <c r="J28" s="1">
        <v>0</v>
      </c>
      <c r="K28" s="1">
        <v>-10.378968792470005</v>
      </c>
      <c r="L28" s="1">
        <v>0</v>
      </c>
      <c r="M28" s="1">
        <v>-19.301081011450151</v>
      </c>
      <c r="N28" s="1">
        <v>-1.4466085638009645</v>
      </c>
      <c r="O28" s="1">
        <v>-6.8232877038730066</v>
      </c>
      <c r="P28" s="1">
        <v>0</v>
      </c>
      <c r="Q28" s="1">
        <v>-20.75669485499202</v>
      </c>
      <c r="R28" s="1">
        <v>-3.1913436532740889</v>
      </c>
      <c r="S28" s="3">
        <v>-2.0658993368606327E-3</v>
      </c>
    </row>
    <row r="29" spans="1:19" x14ac:dyDescent="0.2">
      <c r="A29" t="str">
        <f t="shared" si="15"/>
        <v>Oahu</v>
      </c>
      <c r="B29">
        <f t="shared" si="15"/>
        <v>2035</v>
      </c>
      <c r="C29" s="1">
        <v>1.6976896842931699</v>
      </c>
      <c r="D29" s="1">
        <v>0</v>
      </c>
      <c r="E29" s="1">
        <v>21.364813480730348</v>
      </c>
      <c r="F29" s="1">
        <v>0</v>
      </c>
      <c r="G29" s="5">
        <v>-9.7005062966600235</v>
      </c>
      <c r="H29" s="1">
        <v>0</v>
      </c>
      <c r="I29" s="1">
        <v>0</v>
      </c>
      <c r="J29" s="1">
        <v>0</v>
      </c>
      <c r="K29" s="1">
        <v>-43.042649319709881</v>
      </c>
      <c r="L29" s="1">
        <v>0</v>
      </c>
      <c r="M29" s="1">
        <v>-15.826250226879893</v>
      </c>
      <c r="N29" s="5">
        <v>0.60148294558700854</v>
      </c>
      <c r="O29" s="1">
        <v>9.7748024224659957</v>
      </c>
      <c r="P29" s="1">
        <v>0</v>
      </c>
      <c r="Q29" s="1">
        <v>-13.527077596999334</v>
      </c>
      <c r="R29" s="1">
        <v>-1.8627704129303311</v>
      </c>
      <c r="S29" s="4">
        <v>-1.3131762176503692E-3</v>
      </c>
    </row>
    <row r="30" spans="1:19" x14ac:dyDescent="0.2">
      <c r="A30" t="str">
        <f t="shared" si="15"/>
        <v>Oahu</v>
      </c>
      <c r="B30">
        <f t="shared" si="15"/>
        <v>2040</v>
      </c>
      <c r="C30" s="1">
        <v>4.7399730833499607</v>
      </c>
      <c r="D30" s="1">
        <v>0</v>
      </c>
      <c r="E30" s="5">
        <v>43.7446663433224</v>
      </c>
      <c r="F30" s="1">
        <v>0</v>
      </c>
      <c r="G30" s="5">
        <v>-334.55445849325997</v>
      </c>
      <c r="H30" s="1">
        <v>0</v>
      </c>
      <c r="I30" s="1">
        <v>0</v>
      </c>
      <c r="J30" s="1">
        <v>0</v>
      </c>
      <c r="K30" s="5">
        <v>-236.41846699960001</v>
      </c>
      <c r="L30" s="1">
        <v>0</v>
      </c>
      <c r="M30" s="5">
        <v>-526.34385306225977</v>
      </c>
      <c r="N30" s="5">
        <v>772.65821245989002</v>
      </c>
      <c r="O30" s="5">
        <v>-45.151263727697994</v>
      </c>
      <c r="P30" s="5">
        <v>0</v>
      </c>
      <c r="Q30" s="5">
        <v>251.05433248097961</v>
      </c>
      <c r="R30" s="5">
        <v>-39.755459668956973</v>
      </c>
      <c r="S30" s="4">
        <v>2.9659068343792283E-2</v>
      </c>
    </row>
    <row r="31" spans="1:19" x14ac:dyDescent="0.2">
      <c r="A31" t="str">
        <f t="shared" si="15"/>
        <v>Oahu</v>
      </c>
      <c r="B31">
        <f t="shared" si="15"/>
        <v>2045</v>
      </c>
      <c r="C31" s="5">
        <v>5.5705630840689935</v>
      </c>
      <c r="D31" s="1">
        <v>0</v>
      </c>
      <c r="E31" s="1">
        <v>7.8279489376540204E-14</v>
      </c>
      <c r="F31" s="1">
        <v>7.8279489376540204E-14</v>
      </c>
      <c r="G31" s="1">
        <v>7.8279489376540204E-14</v>
      </c>
      <c r="H31" s="1">
        <v>0</v>
      </c>
      <c r="I31" s="1">
        <v>0</v>
      </c>
      <c r="J31" s="1">
        <v>0</v>
      </c>
      <c r="K31" s="5">
        <v>177.83587170945975</v>
      </c>
      <c r="L31" s="1">
        <v>0</v>
      </c>
      <c r="M31" s="5">
        <v>288.81963913242998</v>
      </c>
      <c r="N31" s="5">
        <v>-279.19641116071011</v>
      </c>
      <c r="O31" s="5">
        <v>-15.285337777523978</v>
      </c>
      <c r="P31" s="5">
        <v>0</v>
      </c>
      <c r="Q31" s="5">
        <v>15.193791055791735</v>
      </c>
      <c r="R31" s="5">
        <v>15.193791055791735</v>
      </c>
      <c r="S31" s="3">
        <v>0</v>
      </c>
    </row>
    <row r="32" spans="1:19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9"/>
    </row>
    <row r="33" spans="17:18" x14ac:dyDescent="0.2">
      <c r="Q33" t="s">
        <v>24</v>
      </c>
      <c r="R33" t="s">
        <v>25</v>
      </c>
    </row>
    <row r="34" spans="17:18" x14ac:dyDescent="0.2">
      <c r="Q34">
        <f>SUM(Q25:Q31)/SUM(Q3:Q10)</f>
        <v>4.4052976310425393E-3</v>
      </c>
      <c r="R34" s="2">
        <f>SUM(D14:G19)/SUM(D3:G8)-1</f>
        <v>-1.2882145173960691E-2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production_by_energy_source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2020-05-08T19:20:35Z</dcterms:created>
  <dcterms:modified xsi:type="dcterms:W3CDTF">2020-08-18T17:05:19Z</dcterms:modified>
</cp:coreProperties>
</file>