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420" yWindow="0" windowWidth="24360" windowHeight="14880" tabRatio="500"/>
  </bookViews>
  <sheets>
    <sheet name="info" sheetId="1" r:id="rId1"/>
    <sheet name="costs" sheetId="2" r:id="rId2"/>
    <sheet name="storage" sheetId="3" r:id="rId3"/>
    <sheet name="sales" sheetId="4" r:id="rId4"/>
    <sheet name="DistPV" sheetId="5" r:id="rId5"/>
  </sheets>
  <definedNames>
    <definedName name="inflation_rate">costs!$B$4</definedName>
    <definedName name="o_m_base_year">info!$F$1</definedName>
    <definedName name="sales_forecast">sales!$A$1:$F$31</definedName>
    <definedName name="technology_costs">costs!$A$6:$P$43</definedName>
    <definedName name="technology_info">info!$A$3:$N$14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23" i="2" l="1"/>
  <c r="Q18" i="2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D4" i="1"/>
  <c r="E4" i="1"/>
  <c r="F4" i="1"/>
  <c r="P56" i="2"/>
  <c r="P57" i="2"/>
  <c r="I57" i="2"/>
  <c r="I56" i="2"/>
  <c r="B57" i="2"/>
  <c r="C57" i="2"/>
  <c r="D57" i="2"/>
  <c r="E57" i="2"/>
  <c r="F57" i="2"/>
  <c r="H57" i="2"/>
  <c r="J57" i="2"/>
  <c r="K57" i="2"/>
  <c r="L57" i="2"/>
  <c r="M57" i="2"/>
  <c r="N57" i="2"/>
  <c r="O57" i="2"/>
  <c r="C56" i="2"/>
  <c r="D56" i="2"/>
  <c r="E56" i="2"/>
  <c r="F56" i="2"/>
  <c r="H56" i="2"/>
  <c r="J56" i="2"/>
  <c r="K56" i="2"/>
  <c r="L56" i="2"/>
  <c r="M56" i="2"/>
  <c r="N56" i="2"/>
  <c r="O56" i="2"/>
  <c r="B56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14" i="2"/>
  <c r="P10" i="2"/>
  <c r="P9" i="2"/>
  <c r="P8" i="2"/>
  <c r="C30" i="5"/>
  <c r="D30" i="5"/>
  <c r="E30" i="5"/>
  <c r="C29" i="5"/>
  <c r="D29" i="5"/>
  <c r="E29" i="5"/>
  <c r="C28" i="5"/>
  <c r="D28" i="5"/>
  <c r="E28" i="5"/>
  <c r="C27" i="5"/>
  <c r="D27" i="5"/>
  <c r="E27" i="5"/>
  <c r="C26" i="5"/>
  <c r="D26" i="5"/>
  <c r="E26" i="5"/>
  <c r="C25" i="5"/>
  <c r="D25" i="5"/>
  <c r="E25" i="5"/>
  <c r="C24" i="5"/>
  <c r="D24" i="5"/>
  <c r="E24" i="5"/>
  <c r="C23" i="5"/>
  <c r="D23" i="5"/>
  <c r="E23" i="5"/>
  <c r="C22" i="5"/>
  <c r="D22" i="5"/>
  <c r="E22" i="5"/>
  <c r="C21" i="5"/>
  <c r="D21" i="5"/>
  <c r="E21" i="5"/>
  <c r="C20" i="5"/>
  <c r="D20" i="5"/>
  <c r="E20" i="5"/>
  <c r="C19" i="5"/>
  <c r="D19" i="5"/>
  <c r="E19" i="5"/>
  <c r="C18" i="5"/>
  <c r="D18" i="5"/>
  <c r="E18" i="5"/>
  <c r="C17" i="5"/>
  <c r="D17" i="5"/>
  <c r="E17" i="5"/>
  <c r="C16" i="5"/>
  <c r="D16" i="5"/>
  <c r="E16" i="5"/>
  <c r="C15" i="5"/>
  <c r="D15" i="5"/>
  <c r="E15" i="5"/>
  <c r="C14" i="5"/>
  <c r="D14" i="5"/>
  <c r="E14" i="5"/>
  <c r="C13" i="5"/>
  <c r="D13" i="5"/>
  <c r="E13" i="5"/>
  <c r="C12" i="5"/>
  <c r="D12" i="5"/>
  <c r="E12" i="5"/>
  <c r="C11" i="5"/>
  <c r="D11" i="5"/>
  <c r="E11" i="5"/>
  <c r="C10" i="5"/>
  <c r="D10" i="5"/>
  <c r="E10" i="5"/>
  <c r="C9" i="5"/>
  <c r="D9" i="5"/>
  <c r="E9" i="5"/>
  <c r="C8" i="5"/>
  <c r="D8" i="5"/>
  <c r="E8" i="5"/>
  <c r="C7" i="5"/>
  <c r="D7" i="5"/>
  <c r="E7" i="5"/>
  <c r="C6" i="5"/>
  <c r="D6" i="5"/>
  <c r="E6" i="5"/>
  <c r="C5" i="5"/>
  <c r="D5" i="5"/>
  <c r="E5" i="5"/>
  <c r="C4" i="5"/>
  <c r="D4" i="5"/>
  <c r="E4" i="5"/>
  <c r="C3" i="5"/>
  <c r="D3" i="5"/>
  <c r="E3" i="5"/>
  <c r="C2" i="5"/>
  <c r="D2" i="5"/>
  <c r="E2" i="5"/>
  <c r="C31" i="5"/>
  <c r="D31" i="5"/>
  <c r="E31" i="5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46" i="2"/>
  <c r="B47" i="2"/>
  <c r="C46" i="2"/>
  <c r="C47" i="2"/>
  <c r="D46" i="2"/>
  <c r="D47" i="2"/>
  <c r="E46" i="2"/>
  <c r="E47" i="2"/>
  <c r="F46" i="2"/>
  <c r="F47" i="2"/>
  <c r="H46" i="2"/>
  <c r="H47" i="2"/>
  <c r="I46" i="2"/>
  <c r="I47" i="2"/>
  <c r="J46" i="2"/>
  <c r="J47" i="2"/>
  <c r="K46" i="2"/>
  <c r="K47" i="2"/>
  <c r="L46" i="2"/>
  <c r="L47" i="2"/>
  <c r="M46" i="2"/>
  <c r="M47" i="2"/>
  <c r="N46" i="2"/>
  <c r="N47" i="2"/>
  <c r="O46" i="2"/>
  <c r="O47" i="2"/>
  <c r="P47" i="2"/>
  <c r="C9" i="1"/>
  <c r="C10" i="1"/>
  <c r="C11" i="1"/>
  <c r="C12" i="1"/>
  <c r="C13" i="1"/>
  <c r="C14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O49" i="2"/>
  <c r="N49" i="2"/>
  <c r="M49" i="2"/>
  <c r="L49" i="2"/>
  <c r="K49" i="2"/>
  <c r="J49" i="2"/>
  <c r="I49" i="2"/>
  <c r="H49" i="2"/>
  <c r="G49" i="2"/>
  <c r="C49" i="2"/>
  <c r="D49" i="2"/>
  <c r="E49" i="2"/>
  <c r="B49" i="2"/>
  <c r="F49" i="2"/>
  <c r="M52" i="2"/>
  <c r="D14" i="1"/>
  <c r="N52" i="2"/>
  <c r="D13" i="1"/>
  <c r="O52" i="2"/>
  <c r="D12" i="1"/>
  <c r="K52" i="2"/>
  <c r="D11" i="1"/>
  <c r="I52" i="2"/>
  <c r="D10" i="1"/>
  <c r="J52" i="2"/>
  <c r="D9" i="1"/>
  <c r="G52" i="2"/>
  <c r="D8" i="1"/>
  <c r="P49" i="2"/>
  <c r="P52" i="2"/>
  <c r="D7" i="1"/>
  <c r="F52" i="2"/>
  <c r="D6" i="1"/>
  <c r="C52" i="2"/>
  <c r="D5" i="1"/>
  <c r="B52" i="2"/>
  <c r="D52" i="2"/>
  <c r="E52" i="2"/>
  <c r="H52" i="2"/>
  <c r="L52" i="2"/>
  <c r="G46" i="2"/>
</calcChain>
</file>

<file path=xl/comments1.xml><?xml version="1.0" encoding="utf-8"?>
<comments xmlns="http://schemas.openxmlformats.org/spreadsheetml/2006/main">
  <authors>
    <author>Matthias Fripp</author>
  </authors>
  <commentList>
    <comment ref="C3" authorId="0">
      <text>
        <r>
          <rPr>
            <sz val="9"/>
            <color indexed="81"/>
            <rFont val="Calibri"/>
            <family val="2"/>
          </rPr>
          <t>Use NA for small, modular technologies</t>
        </r>
      </text>
    </comment>
    <comment ref="H3" authorId="0">
      <text>
        <r>
          <rPr>
            <sz val="9"/>
            <color indexed="81"/>
            <rFont val="Calibri"/>
            <family val="2"/>
          </rPr>
          <t>These are scattered through PSIP, but also reported in detail in "PSIP 2016 New Resource Assumptions.xlsx" from HECO.</t>
        </r>
      </text>
    </comment>
    <comment ref="I3" authorId="0">
      <text>
        <r>
          <rPr>
            <sz val="9"/>
            <color indexed="81"/>
            <rFont val="Calibri"/>
            <family val="2"/>
          </rPr>
          <t>assumed 25 for renewables because projects tend to be kept running a long time on Oahu. Assumed 30 years for thermal plants, per e-mail from Todd Kanja at HECO 2016-05-05 (he said this is their assumption for PSIP).</t>
        </r>
      </text>
    </comment>
    <comment ref="J4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B5" authorId="0">
      <text>
        <r>
          <rPr>
            <sz val="10"/>
            <color indexed="81"/>
            <rFont val="Calibri"/>
          </rPr>
          <t>per discussion with Ulupono 5/3/16</t>
        </r>
      </text>
    </comment>
    <comment ref="J5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6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7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8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9" authorId="0">
      <text>
        <r>
          <rPr>
            <sz val="10"/>
            <color indexed="81"/>
            <rFont val="Calibri"/>
          </rPr>
          <t>From PSIP p. D-28</t>
        </r>
      </text>
    </comment>
    <comment ref="K9" authorId="0">
      <text>
        <r>
          <rPr>
            <sz val="10"/>
            <color indexed="81"/>
            <rFont val="Calibri"/>
          </rPr>
          <t>From PSIP p. D-28</t>
        </r>
      </text>
    </comment>
    <comment ref="H10" authorId="0">
      <text>
        <r>
          <rPr>
            <sz val="10"/>
            <color indexed="81"/>
            <rFont val="Calibri"/>
          </rPr>
          <t>From 2016-04-01 PSIP, p. D-29</t>
        </r>
      </text>
    </comment>
    <comment ref="J10" authorId="0">
      <text>
        <r>
          <rPr>
            <sz val="10"/>
            <color indexed="81"/>
            <rFont val="Calibri"/>
          </rPr>
          <t>From PSIP p. D-28</t>
        </r>
      </text>
    </comment>
    <comment ref="K10" authorId="0">
      <text>
        <r>
          <rPr>
            <sz val="10"/>
            <color indexed="81"/>
            <rFont val="Calibri"/>
          </rPr>
          <t>From PSIP p. D-28</t>
        </r>
      </text>
    </comment>
    <comment ref="H11" authorId="0">
      <text>
        <r>
          <rPr>
            <sz val="9"/>
            <color indexed="81"/>
            <rFont val="Calibri"/>
            <family val="2"/>
          </rPr>
          <t>Assumed same as for CC 152 and CC 383 operating in CT-only mode (in HECO New Resource Assumptions spreadsheet).</t>
        </r>
      </text>
    </comment>
    <comment ref="J11" authorId="0">
      <text>
        <r>
          <rPr>
            <sz val="10"/>
            <color indexed="81"/>
            <rFont val="Calibri"/>
          </rPr>
          <t>From PSIP p. D-28</t>
        </r>
      </text>
    </comment>
    <comment ref="K11" authorId="0">
      <text>
        <r>
          <rPr>
            <sz val="10"/>
            <color indexed="81"/>
            <rFont val="Calibri"/>
          </rPr>
          <t>From PSIP p. D-28</t>
        </r>
      </text>
    </comment>
    <comment ref="H12" authorId="0">
      <text>
        <r>
          <rPr>
            <sz val="10"/>
            <color indexed="81"/>
            <rFont val="Calibri"/>
          </rPr>
          <t>PSIP p. D-42</t>
        </r>
      </text>
    </comment>
    <comment ref="J12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2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H13" authorId="0">
      <text>
        <r>
          <rPr>
            <sz val="10"/>
            <color indexed="81"/>
            <rFont val="Calibri"/>
          </rPr>
          <t>From HSIS Appendix A?</t>
        </r>
      </text>
    </comment>
    <comment ref="J13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3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J14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4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</commentList>
</comments>
</file>

<file path=xl/comments2.xml><?xml version="1.0" encoding="utf-8"?>
<comments xmlns="http://schemas.openxmlformats.org/spreadsheetml/2006/main">
  <authors>
    <author>Matthias Fripp</author>
    <author>Microsoft Office User</author>
  </authors>
  <commentList>
    <comment ref="O6" authorId="0">
      <text>
        <r>
          <rPr>
            <sz val="9"/>
            <color indexed="81"/>
            <rFont val="Calibri"/>
            <family val="2"/>
          </rPr>
          <t>Barge is used primarily for HECO, but could also serve as backup for JBPHH</t>
        </r>
      </text>
    </comment>
    <comment ref="P8" authorId="1">
      <text>
        <r>
          <rPr>
            <sz val="10"/>
            <color indexed="81"/>
            <rFont val="Calibri"/>
          </rPr>
          <t>Average difference between tracking and non-tracking systems in 2010-14 was $0.362/Wdc (2014$). See LBNL "Tracking the Sun VIII" at https://emp.lbl.gov/sites/all/files/lbnl-188238_2.pdf (Prices in 2014$.)
This is scaled down by 1.5 based on the DC/AC ratio used in the 2016-04-01 PSIP.
This is scaled up by 1.405 to reflect the difference between Hawaii-specific costs and mainland costs, shown on p. F-4 of the 2016-04-01 PSIP.
These adjustments give a total extra cost of $339 (2014$)/kW for tracking capability.</t>
        </r>
      </text>
    </comment>
  </commentList>
</comments>
</file>

<file path=xl/comments3.xml><?xml version="1.0" encoding="utf-8"?>
<comments xmlns="http://schemas.openxmlformats.org/spreadsheetml/2006/main">
  <authors>
    <author>Matthias Fripp</author>
  </authors>
  <commentList>
    <comment ref="C1" authorId="0">
      <text>
        <r>
          <rPr>
            <sz val="9"/>
            <color indexed="81"/>
            <rFont val="Calibri"/>
            <family val="2"/>
          </rPr>
          <t>from 2016-04-01 PSIP Book 1, p. J-44</t>
        </r>
      </text>
    </comment>
    <comment ref="D1" authorId="0">
      <text>
        <r>
          <rPr>
            <sz val="9"/>
            <color indexed="81"/>
            <rFont val="Calibri"/>
            <family val="2"/>
          </rPr>
          <t>from 2016-04-01 PSIP Book 1, p. J-44</t>
        </r>
      </text>
    </comment>
    <comment ref="E1" authorId="0">
      <text>
        <r>
          <rPr>
            <sz val="9"/>
            <color indexed="81"/>
            <rFont val="Calibri"/>
            <family val="2"/>
          </rPr>
          <t>from 2016-04-01 PSIP Book 1, p. J-49</t>
        </r>
      </text>
    </comment>
    <comment ref="F1" authorId="0">
      <text>
        <r>
          <rPr>
            <sz val="9"/>
            <color indexed="81"/>
            <rFont val="Calibri"/>
            <family val="2"/>
          </rPr>
          <t>from 2016-04-01 PSIP Book 1, p. J-49</t>
        </r>
      </text>
    </comment>
  </commentList>
</comments>
</file>

<file path=xl/sharedStrings.xml><?xml version="1.0" encoding="utf-8"?>
<sst xmlns="http://schemas.openxmlformats.org/spreadsheetml/2006/main" count="369" uniqueCount="157">
  <si>
    <t>technology</t>
  </si>
  <si>
    <t>min_vintage_year</t>
  </si>
  <si>
    <t>connect_cost_per_kw_generic</t>
  </si>
  <si>
    <t>fuel</t>
  </si>
  <si>
    <t>max_age_years</t>
  </si>
  <si>
    <t>forced_outage_rate</t>
  </si>
  <si>
    <t>scheduled_outage_rate</t>
  </si>
  <si>
    <t>intermittent</t>
  </si>
  <si>
    <t>resource_limited</t>
  </si>
  <si>
    <t>distributed</t>
  </si>
  <si>
    <t>OnshoreWind</t>
  </si>
  <si>
    <t>CC_383</t>
  </si>
  <si>
    <t>CC_152</t>
  </si>
  <si>
    <t>LSFO</t>
  </si>
  <si>
    <t>IC_Barge</t>
  </si>
  <si>
    <t>IC_Schofield</t>
  </si>
  <si>
    <t>OffshoreWind</t>
  </si>
  <si>
    <t>IC_MCBH</t>
  </si>
  <si>
    <t>MauiOahuWind200</t>
  </si>
  <si>
    <t>MauiOahuWind400</t>
  </si>
  <si>
    <t>DistPV</t>
  </si>
  <si>
    <t>SolarCSPStorage</t>
  </si>
  <si>
    <t>CT_100</t>
  </si>
  <si>
    <t>Biomass</t>
  </si>
  <si>
    <t xml:space="preserve"> Technology </t>
  </si>
  <si>
    <t xml:space="preserve"> On-Shore Wind </t>
  </si>
  <si>
    <t xml:space="preserve"> Offshore Wind Floating Platform </t>
  </si>
  <si>
    <t xml:space="preserve"> On Shore Wind  + Cable </t>
  </si>
  <si>
    <t xml:space="preserve"> On Shore Wind + Cable </t>
  </si>
  <si>
    <t xml:space="preserve"> Utility Scale Solar PV  </t>
  </si>
  <si>
    <t xml:space="preserve"> DG Solar PV </t>
  </si>
  <si>
    <t xml:space="preserve"> Solar CSP w 10 hrs storage </t>
  </si>
  <si>
    <t xml:space="preserve"> Combined Cycle Gas </t>
  </si>
  <si>
    <t xml:space="preserve"> Simple Cycle Gas </t>
  </si>
  <si>
    <t xml:space="preserve"> Biomass </t>
  </si>
  <si>
    <t xml:space="preserve"> Internal Combustion </t>
  </si>
  <si>
    <t xml:space="preserve"> Primary Data Source </t>
  </si>
  <si>
    <t xml:space="preserve"> IHS Energy    RS Means </t>
  </si>
  <si>
    <t xml:space="preserve"> NREL </t>
  </si>
  <si>
    <t xml:space="preserve"> IHS Energy  RSMeans  Vendor Quotes </t>
  </si>
  <si>
    <t xml:space="preserve"> IHS Energy  RSMeans  </t>
  </si>
  <si>
    <t xml:space="preserve"> NextEra </t>
  </si>
  <si>
    <t xml:space="preserve"> Gas Turbine World  RSMeans </t>
  </si>
  <si>
    <t xml:space="preserve"> HECO </t>
  </si>
  <si>
    <t xml:space="preserve"> HECO Schofield Application </t>
  </si>
  <si>
    <t xml:space="preserve"> Size (MW) </t>
  </si>
  <si>
    <t>DG-PV</t>
  </si>
  <si>
    <t>383 (3 x 1)</t>
  </si>
  <si>
    <t>152 (1 x 1)</t>
  </si>
  <si>
    <t>27 (3 x             9 MW)</t>
  </si>
  <si>
    <t>54 (6 x              9 MW)</t>
  </si>
  <si>
    <t>100 (6 x 16.8 MW) Power Barge</t>
  </si>
  <si>
    <t xml:space="preserve"> Fuel </t>
  </si>
  <si>
    <t>NA</t>
  </si>
  <si>
    <t>Gas / Oil</t>
  </si>
  <si>
    <t>Gas/Oil</t>
  </si>
  <si>
    <r>
      <t>Hawaii Specific Nominal (As-Spent) Overnight Capital Cost $/KW</t>
    </r>
    <r>
      <rPr>
        <b/>
        <vertAlign val="subscript"/>
        <sz val="12"/>
        <color rgb="FF000000"/>
        <rFont val="Calibri (Body)"/>
      </rPr>
      <t xml:space="preserve">AC  </t>
    </r>
    <r>
      <rPr>
        <b/>
        <sz val="12"/>
        <color rgb="FF000000"/>
        <rFont val="Calibri (Body)"/>
      </rPr>
      <t>(AFUDC NOT included)</t>
    </r>
  </si>
  <si>
    <t xml:space="preserve"> Island </t>
  </si>
  <si>
    <t xml:space="preserve"> Oahu </t>
  </si>
  <si>
    <t xml:space="preserve"> Maui --&gt; Oahu </t>
  </si>
  <si>
    <t xml:space="preserve"> Oahu / Maui / Hawaii </t>
  </si>
  <si>
    <t xml:space="preserve"> Oahu/ Maui/ Hawaii </t>
  </si>
  <si>
    <t xml:space="preserve"> Install Year </t>
  </si>
  <si>
    <t xml:space="preserve"> N/A </t>
  </si>
  <si>
    <t>copied from "PSIP 2016 New Resource Assumptions UPDATED 11-MAR-16.xlsx" with state tax credit omitted from renewables</t>
  </si>
  <si>
    <t>short names assigned manually below</t>
  </si>
  <si>
    <t>Technology ID</t>
  </si>
  <si>
    <t>these are nominal project costs; also shown in PSIP J-67 - J-70 and Appendix F</t>
  </si>
  <si>
    <t>inflation rate</t>
  </si>
  <si>
    <t>fixed_o_m_per_kw_year</t>
  </si>
  <si>
    <t>variable_o_m_per_mwh</t>
  </si>
  <si>
    <t>o&amp;m cost base year</t>
  </si>
  <si>
    <t>full_load_heat_rate</t>
  </si>
  <si>
    <t>CentralTrackingPV</t>
  </si>
  <si>
    <t>CentralFixedPV</t>
  </si>
  <si>
    <t>Utility Scale Tracking Solar PV</t>
  </si>
  <si>
    <t>Oahu</t>
  </si>
  <si>
    <t>HAWAIIAN ELECTRIC COMPANY</t>
  </si>
  <si>
    <t>2016 Power Supply Improvement Plan</t>
  </si>
  <si>
    <t>Energy Storage Cost Assumptions</t>
  </si>
  <si>
    <t>UPDATED MARCH 11, 2016</t>
  </si>
  <si>
    <t>Application</t>
  </si>
  <si>
    <t>Inertia</t>
  </si>
  <si>
    <t>Contingency</t>
  </si>
  <si>
    <t>Regulation / Renewable Smoothing</t>
  </si>
  <si>
    <t>Load Shifting</t>
  </si>
  <si>
    <t>Residential</t>
  </si>
  <si>
    <t>Load Shifting Long Duration</t>
  </si>
  <si>
    <t>Commercial</t>
  </si>
  <si>
    <t>Grid Support</t>
  </si>
  <si>
    <t>Size MW</t>
  </si>
  <si>
    <t>Technology</t>
  </si>
  <si>
    <t>Flywheel</t>
  </si>
  <si>
    <t>Lithium Ion</t>
  </si>
  <si>
    <r>
      <t xml:space="preserve">LI   / </t>
    </r>
    <r>
      <rPr>
        <b/>
        <sz val="12"/>
        <color rgb="FF000000"/>
        <rFont val="Calibri (Body)"/>
      </rPr>
      <t>NO INVERTER</t>
    </r>
  </si>
  <si>
    <t>LI  w/ Inverter and BoP</t>
  </si>
  <si>
    <t>LI</t>
  </si>
  <si>
    <t>PSH</t>
  </si>
  <si>
    <t xml:space="preserve">Duration Hours </t>
  </si>
  <si>
    <t>Turnaround Efficiency</t>
  </si>
  <si>
    <t>Discharge Cycles Per Year</t>
  </si>
  <si>
    <t>Up to 10</t>
  </si>
  <si>
    <t xml:space="preserve"> Up to 15,000 </t>
  </si>
  <si>
    <t xml:space="preserve"> Up to 365 </t>
  </si>
  <si>
    <t>Up to 365</t>
  </si>
  <si>
    <t>Depth of Discharge</t>
  </si>
  <si>
    <t>Up to 100%</t>
  </si>
  <si>
    <t xml:space="preserve"> Up to 20% </t>
  </si>
  <si>
    <t xml:space="preserve"> Up to 100% </t>
  </si>
  <si>
    <t>Plant Life Years</t>
  </si>
  <si>
    <t>Capital Cost in $/KILOWATT-HOUR (w/o Interconnection, w/o AFUDC)</t>
  </si>
  <si>
    <t>Install Year</t>
  </si>
  <si>
    <t>Storage Only</t>
  </si>
  <si>
    <t>Total System</t>
  </si>
  <si>
    <t>Capital Cost in $/KILOWATT (w/o Interconnection, w/o AFUDC)</t>
  </si>
  <si>
    <t>Enegy Storage Construction S-Curve</t>
  </si>
  <si>
    <t>Construction Year</t>
  </si>
  <si>
    <t>COD</t>
  </si>
  <si>
    <t>AFUDC Adder based on S-Curve</t>
  </si>
  <si>
    <t>Enegy Storage Interconnection and O&amp;M Costs</t>
  </si>
  <si>
    <t>Oahu Interconnection Cost 2016 $x1000</t>
  </si>
  <si>
    <t xml:space="preserve"> NA </t>
  </si>
  <si>
    <t xml:space="preserve"> $2,700       46 KV  /  $13,100 138 KV </t>
  </si>
  <si>
    <t xml:space="preserve"> $2,700 46 KV   /  $13,100        138 KV </t>
  </si>
  <si>
    <t xml:space="preserve"> $2,700       46 KV    $13,100 138 KV </t>
  </si>
  <si>
    <t>Escalator</t>
  </si>
  <si>
    <t>Maui Interconnection Costs $2016 $x1000</t>
  </si>
  <si>
    <t>Hawaii Interconnection Costs 2016 $x1000</t>
  </si>
  <si>
    <t>Fixed O&amp;M 2016 $/KW-Yr</t>
  </si>
  <si>
    <t>Changes and modifications</t>
  </si>
  <si>
    <t>HDB</t>
  </si>
  <si>
    <t>Updated interconnection costs for Oahu to reflect removal of land costs from substation cost estimate (assumes BESS project includes land.</t>
  </si>
  <si>
    <t xml:space="preserve">Updated BESS + inverter cost for residential energy storage to reflect changes received from BCG.  </t>
  </si>
  <si>
    <t>Added row for AFUDC factors being used by planning teams</t>
  </si>
  <si>
    <t xml:space="preserve"> Oahu 2016 Interconnect $ x 1000 </t>
  </si>
  <si>
    <t>Included in CapEx</t>
  </si>
  <si>
    <t xml:space="preserve"> $2,900         (46 kv)         $13,700        (138 kv) </t>
  </si>
  <si>
    <t>interconnect cost per kW</t>
  </si>
  <si>
    <t>assumed</t>
  </si>
  <si>
    <t>WND</t>
  </si>
  <si>
    <t>SUN</t>
  </si>
  <si>
    <t>year</t>
  </si>
  <si>
    <t>underlying forecast (GWh)</t>
  </si>
  <si>
    <t>energy efficiency (GWh)</t>
  </si>
  <si>
    <t>load_zone</t>
  </si>
  <si>
    <t>underlying forecast (MW)</t>
  </si>
  <si>
    <t>energy efficiency (MW)</t>
  </si>
  <si>
    <t>unit_size</t>
  </si>
  <si>
    <t>addition</t>
  </si>
  <si>
    <t>dist PV total</t>
  </si>
  <si>
    <t>tuple</t>
  </si>
  <si>
    <t>2016 Fixed O&amp;M $/KW-Yr</t>
  </si>
  <si>
    <t>See CC OM Sheet</t>
  </si>
  <si>
    <t>2016 Variable O&amp;M $/MWH</t>
  </si>
  <si>
    <t>Black cells below are from "PSIP 2016 New Resource Assumptions UPDATED 11-MAR-16.xlsx" provided by Todd Kanja at HECO 2016-05-05</t>
  </si>
  <si>
    <t>Fixed O&amp;M</t>
  </si>
  <si>
    <t>Variable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</si>
</sst>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.000_-;\-* #,##0.0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vertAlign val="subscript"/>
      <sz val="12"/>
      <color rgb="FF000000"/>
      <name val="Calibri (Body)"/>
    </font>
    <font>
      <sz val="12"/>
      <color rgb="FF000000"/>
      <name val="Calibri"/>
      <family val="2"/>
      <scheme val="minor"/>
    </font>
    <font>
      <b/>
      <sz val="12"/>
      <color rgb="FF3366FF"/>
      <name val="Calibri"/>
      <scheme val="minor"/>
    </font>
    <font>
      <sz val="12"/>
      <color rgb="FF3366FF"/>
      <name val="Calibri"/>
      <scheme val="minor"/>
    </font>
    <font>
      <b/>
      <sz val="16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659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4" fontId="6" fillId="3" borderId="6" xfId="0" applyNumberFormat="1" applyFont="1" applyFill="1" applyBorder="1"/>
    <xf numFmtId="164" fontId="10" fillId="0" borderId="6" xfId="0" applyNumberFormat="1" applyFont="1" applyBorder="1"/>
    <xf numFmtId="164" fontId="10" fillId="3" borderId="6" xfId="0" applyNumberFormat="1" applyFont="1" applyFill="1" applyBorder="1"/>
    <xf numFmtId="164" fontId="10" fillId="0" borderId="0" xfId="0" applyNumberFormat="1" applyFont="1"/>
    <xf numFmtId="164" fontId="10" fillId="0" borderId="11" xfId="0" applyNumberFormat="1" applyFont="1" applyBorder="1"/>
    <xf numFmtId="0" fontId="10" fillId="0" borderId="12" xfId="0" applyFont="1" applyBorder="1" applyAlignment="1">
      <alignment horizontal="center"/>
    </xf>
    <xf numFmtId="164" fontId="6" fillId="3" borderId="14" xfId="0" applyNumberFormat="1" applyFont="1" applyFill="1" applyBorder="1"/>
    <xf numFmtId="0" fontId="10" fillId="0" borderId="15" xfId="0" applyFont="1" applyBorder="1" applyAlignment="1">
      <alignment horizontal="center"/>
    </xf>
    <xf numFmtId="164" fontId="10" fillId="0" borderId="16" xfId="0" applyNumberFormat="1" applyFont="1" applyBorder="1"/>
    <xf numFmtId="164" fontId="10" fillId="3" borderId="4" xfId="0" applyNumberFormat="1" applyFont="1" applyFill="1" applyBorder="1"/>
    <xf numFmtId="164" fontId="10" fillId="0" borderId="7" xfId="0" applyNumberFormat="1" applyFont="1" applyBorder="1"/>
    <xf numFmtId="164" fontId="10" fillId="0" borderId="17" xfId="0" applyNumberFormat="1" applyFont="1" applyBorder="1"/>
    <xf numFmtId="0" fontId="12" fillId="0" borderId="0" xfId="0" applyFont="1"/>
    <xf numFmtId="8" fontId="12" fillId="0" borderId="0" xfId="0" applyNumberFormat="1" applyFont="1"/>
    <xf numFmtId="0" fontId="10" fillId="0" borderId="0" xfId="0" applyFont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left"/>
    </xf>
    <xf numFmtId="165" fontId="10" fillId="0" borderId="32" xfId="0" applyNumberFormat="1" applyFont="1" applyBorder="1" applyAlignment="1">
      <alignment horizontal="right" vertical="center"/>
    </xf>
    <xf numFmtId="165" fontId="10" fillId="0" borderId="3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0" fillId="0" borderId="4" xfId="0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/>
    </xf>
    <xf numFmtId="9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/>
    <xf numFmtId="9" fontId="10" fillId="0" borderId="4" xfId="0" applyNumberFormat="1" applyFont="1" applyBorder="1"/>
    <xf numFmtId="167" fontId="10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0" fillId="0" borderId="4" xfId="0" applyNumberFormat="1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9" fontId="10" fillId="0" borderId="3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6" fillId="0" borderId="0" xfId="0" applyFont="1"/>
    <xf numFmtId="164" fontId="10" fillId="0" borderId="39" xfId="0" applyNumberFormat="1" applyFont="1" applyBorder="1"/>
    <xf numFmtId="164" fontId="10" fillId="0" borderId="14" xfId="0" applyNumberFormat="1" applyFont="1" applyBorder="1"/>
    <xf numFmtId="164" fontId="10" fillId="3" borderId="14" xfId="0" applyNumberFormat="1" applyFont="1" applyFill="1" applyBorder="1"/>
    <xf numFmtId="44" fontId="10" fillId="0" borderId="0" xfId="0" applyNumberFormat="1" applyFont="1"/>
    <xf numFmtId="164" fontId="10" fillId="0" borderId="5" xfId="0" applyNumberFormat="1" applyFont="1" applyBorder="1"/>
    <xf numFmtId="164" fontId="10" fillId="0" borderId="3" xfId="0" applyNumberFormat="1" applyFont="1" applyBorder="1"/>
    <xf numFmtId="164" fontId="10" fillId="0" borderId="4" xfId="0" applyNumberFormat="1" applyFont="1" applyBorder="1"/>
    <xf numFmtId="164" fontId="10" fillId="0" borderId="40" xfId="0" applyNumberFormat="1" applyFont="1" applyBorder="1"/>
    <xf numFmtId="164" fontId="10" fillId="0" borderId="41" xfId="0" applyNumberFormat="1" applyFont="1" applyBorder="1"/>
    <xf numFmtId="164" fontId="10" fillId="3" borderId="39" xfId="0" applyNumberFormat="1" applyFont="1" applyFill="1" applyBorder="1"/>
    <xf numFmtId="164" fontId="10" fillId="0" borderId="42" xfId="0" applyNumberFormat="1" applyFont="1" applyBorder="1"/>
    <xf numFmtId="164" fontId="10" fillId="3" borderId="5" xfId="0" applyNumberFormat="1" applyFont="1" applyFill="1" applyBorder="1"/>
    <xf numFmtId="164" fontId="10" fillId="0" borderId="34" xfId="0" applyNumberFormat="1" applyFont="1" applyBorder="1"/>
    <xf numFmtId="164" fontId="10" fillId="3" borderId="3" xfId="0" applyNumberFormat="1" applyFont="1" applyFill="1" applyBorder="1"/>
    <xf numFmtId="0" fontId="10" fillId="0" borderId="39" xfId="0" applyFont="1" applyBorder="1"/>
    <xf numFmtId="0" fontId="10" fillId="0" borderId="14" xfId="0" applyFont="1" applyBorder="1"/>
    <xf numFmtId="168" fontId="10" fillId="0" borderId="5" xfId="0" applyNumberFormat="1" applyFont="1" applyBorder="1"/>
    <xf numFmtId="168" fontId="10" fillId="0" borderId="6" xfId="0" applyNumberFormat="1" applyFont="1" applyBorder="1"/>
    <xf numFmtId="168" fontId="10" fillId="0" borderId="6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6" xfId="0" applyFont="1" applyBorder="1"/>
    <xf numFmtId="9" fontId="10" fillId="0" borderId="5" xfId="0" applyNumberFormat="1" applyFont="1" applyBorder="1"/>
    <xf numFmtId="9" fontId="10" fillId="0" borderId="6" xfId="0" applyNumberFormat="1" applyFont="1" applyBorder="1"/>
    <xf numFmtId="0" fontId="10" fillId="0" borderId="3" xfId="0" applyFont="1" applyBorder="1"/>
    <xf numFmtId="169" fontId="10" fillId="0" borderId="43" xfId="0" applyNumberFormat="1" applyFont="1" applyBorder="1"/>
    <xf numFmtId="169" fontId="10" fillId="0" borderId="44" xfId="0" applyNumberFormat="1" applyFont="1" applyBorder="1"/>
    <xf numFmtId="169" fontId="10" fillId="0" borderId="44" xfId="0" applyNumberFormat="1" applyFont="1" applyBorder="1" applyAlignment="1">
      <alignment horizontal="center"/>
    </xf>
    <xf numFmtId="10" fontId="10" fillId="0" borderId="44" xfId="0" applyNumberFormat="1" applyFont="1" applyBorder="1"/>
    <xf numFmtId="10" fontId="10" fillId="0" borderId="44" xfId="0" applyNumberFormat="1" applyFont="1" applyBorder="1" applyAlignment="1">
      <alignment horizontal="right"/>
    </xf>
    <xf numFmtId="10" fontId="10" fillId="0" borderId="45" xfId="0" applyNumberFormat="1" applyFont="1" applyBorder="1"/>
    <xf numFmtId="0" fontId="7" fillId="0" borderId="0" xfId="0" applyFont="1" applyAlignment="1">
      <alignment wrapText="1"/>
    </xf>
    <xf numFmtId="164" fontId="10" fillId="0" borderId="14" xfId="0" applyNumberFormat="1" applyFont="1" applyBorder="1" applyAlignment="1">
      <alignment horizontal="right"/>
    </xf>
    <xf numFmtId="164" fontId="10" fillId="3" borderId="14" xfId="0" applyNumberFormat="1" applyFont="1" applyFill="1" applyBorder="1" applyAlignment="1">
      <alignment horizontal="center" wrapText="1"/>
    </xf>
    <xf numFmtId="43" fontId="10" fillId="0" borderId="14" xfId="0" applyNumberFormat="1" applyFont="1" applyBorder="1" applyAlignment="1">
      <alignment horizontal="right"/>
    </xf>
    <xf numFmtId="0" fontId="7" fillId="0" borderId="0" xfId="0" applyFont="1" applyAlignment="1">
      <alignment horizontal="left" indent="1"/>
    </xf>
    <xf numFmtId="10" fontId="10" fillId="0" borderId="5" xfId="0" applyNumberFormat="1" applyFont="1" applyBorder="1"/>
    <xf numFmtId="43" fontId="10" fillId="0" borderId="6" xfId="0" applyNumberFormat="1" applyFont="1" applyBorder="1" applyAlignment="1">
      <alignment horizontal="right"/>
    </xf>
    <xf numFmtId="10" fontId="10" fillId="0" borderId="6" xfId="0" applyNumberFormat="1" applyFont="1" applyBorder="1"/>
    <xf numFmtId="0" fontId="7" fillId="0" borderId="0" xfId="0" applyFont="1" applyAlignment="1">
      <alignment horizontal="left" wrapText="1"/>
    </xf>
    <xf numFmtId="164" fontId="10" fillId="0" borderId="5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44" fontId="10" fillId="0" borderId="6" xfId="0" applyNumberFormat="1" applyFont="1" applyBorder="1"/>
    <xf numFmtId="44" fontId="10" fillId="0" borderId="6" xfId="0" applyNumberFormat="1" applyFont="1" applyBorder="1" applyAlignment="1">
      <alignment horizontal="right"/>
    </xf>
    <xf numFmtId="0" fontId="10" fillId="4" borderId="23" xfId="0" applyFont="1" applyFill="1" applyBorder="1"/>
    <xf numFmtId="0" fontId="10" fillId="4" borderId="24" xfId="0" applyFont="1" applyFill="1" applyBorder="1"/>
    <xf numFmtId="0" fontId="10" fillId="4" borderId="46" xfId="0" applyFont="1" applyFill="1" applyBorder="1"/>
    <xf numFmtId="0" fontId="10" fillId="4" borderId="0" xfId="0" applyFont="1" applyFill="1"/>
    <xf numFmtId="0" fontId="10" fillId="4" borderId="26" xfId="0" applyFont="1" applyFill="1" applyBorder="1"/>
    <xf numFmtId="0" fontId="10" fillId="4" borderId="47" xfId="0" applyFont="1" applyFill="1" applyBorder="1"/>
    <xf numFmtId="15" fontId="10" fillId="4" borderId="26" xfId="0" applyNumberFormat="1" applyFont="1" applyFill="1" applyBorder="1"/>
    <xf numFmtId="0" fontId="10" fillId="4" borderId="0" xfId="0" applyFont="1" applyFill="1" applyAlignment="1">
      <alignment horizontal="right"/>
    </xf>
    <xf numFmtId="0" fontId="10" fillId="4" borderId="28" xfId="0" applyFont="1" applyFill="1" applyBorder="1"/>
    <xf numFmtId="0" fontId="10" fillId="4" borderId="7" xfId="0" applyFont="1" applyFill="1" applyBorder="1"/>
    <xf numFmtId="0" fontId="10" fillId="4" borderId="48" xfId="0" applyFont="1" applyFill="1" applyBorder="1"/>
    <xf numFmtId="164" fontId="7" fillId="0" borderId="39" xfId="0" applyNumberFormat="1" applyFont="1" applyBorder="1" applyAlignment="1">
      <alignment vertical="center" wrapText="1"/>
    </xf>
    <xf numFmtId="164" fontId="10" fillId="3" borderId="14" xfId="0" applyNumberFormat="1" applyFont="1" applyFill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164" fontId="10" fillId="3" borderId="1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8" fontId="11" fillId="0" borderId="0" xfId="0" applyNumberFormat="1" applyFont="1"/>
    <xf numFmtId="164" fontId="12" fillId="0" borderId="0" xfId="0" applyNumberFormat="1" applyFont="1"/>
    <xf numFmtId="0" fontId="12" fillId="0" borderId="0" xfId="0" applyNumberFormat="1" applyFont="1"/>
    <xf numFmtId="0" fontId="11" fillId="0" borderId="0" xfId="0" applyNumberFormat="1" applyFont="1"/>
    <xf numFmtId="164" fontId="11" fillId="0" borderId="0" xfId="0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64" fontId="17" fillId="0" borderId="2" xfId="0" applyNumberFormat="1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/>
    <xf numFmtId="44" fontId="0" fillId="0" borderId="5" xfId="119" applyFont="1" applyBorder="1" applyAlignment="1">
      <alignment horizontal="right"/>
    </xf>
    <xf numFmtId="44" fontId="1" fillId="0" borderId="5" xfId="119" applyFont="1" applyBorder="1" applyAlignment="1">
      <alignment horizontal="right"/>
    </xf>
    <xf numFmtId="44" fontId="1" fillId="0" borderId="5" xfId="119" applyFont="1" applyBorder="1" applyAlignment="1">
      <alignment horizontal="right" wrapText="1"/>
    </xf>
    <xf numFmtId="0" fontId="0" fillId="5" borderId="0" xfId="0" applyFill="1"/>
    <xf numFmtId="44" fontId="0" fillId="5" borderId="5" xfId="119" applyFont="1" applyFill="1" applyBorder="1" applyAlignment="1">
      <alignment horizontal="right"/>
    </xf>
    <xf numFmtId="164" fontId="17" fillId="0" borderId="22" xfId="0" applyNumberFormat="1" applyFont="1" applyBorder="1" applyAlignment="1">
      <alignment horizontal="center" vertical="center" wrapText="1"/>
    </xf>
    <xf numFmtId="164" fontId="17" fillId="0" borderId="10" xfId="0" applyNumberFormat="1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64" fontId="7" fillId="0" borderId="21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4" fillId="2" borderId="28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29" xfId="0" applyFont="1" applyFill="1" applyBorder="1" applyAlignment="1">
      <alignment horizontal="left"/>
    </xf>
    <xf numFmtId="0" fontId="7" fillId="0" borderId="35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165" fontId="10" fillId="0" borderId="49" xfId="0" applyNumberFormat="1" applyFont="1" applyBorder="1" applyAlignment="1">
      <alignment horizontal="center"/>
    </xf>
    <xf numFmtId="165" fontId="10" fillId="0" borderId="31" xfId="0" applyNumberFormat="1" applyFont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6" fontId="10" fillId="0" borderId="35" xfId="0" applyNumberFormat="1" applyFont="1" applyBorder="1" applyAlignment="1">
      <alignment horizontal="center"/>
    </xf>
    <xf numFmtId="166" fontId="10" fillId="0" borderId="31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9" fontId="10" fillId="0" borderId="30" xfId="0" applyNumberFormat="1" applyFont="1" applyBorder="1" applyAlignment="1">
      <alignment horizontal="center"/>
    </xf>
    <xf numFmtId="9" fontId="10" fillId="0" borderId="2" xfId="0" applyNumberFormat="1" applyFont="1" applyBorder="1" applyAlignment="1">
      <alignment horizontal="center"/>
    </xf>
    <xf numFmtId="9" fontId="10" fillId="0" borderId="31" xfId="0" applyNumberFormat="1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67" fontId="10" fillId="0" borderId="49" xfId="0" applyNumberFormat="1" applyFont="1" applyBorder="1" applyAlignment="1">
      <alignment horizontal="center"/>
    </xf>
    <xf numFmtId="167" fontId="10" fillId="0" borderId="30" xfId="0" applyNumberFormat="1" applyFont="1" applyBorder="1" applyAlignment="1">
      <alignment horizontal="center"/>
    </xf>
    <xf numFmtId="167" fontId="10" fillId="0" borderId="31" xfId="0" applyNumberFormat="1" applyFont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67" fontId="10" fillId="0" borderId="35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9" fontId="10" fillId="0" borderId="49" xfId="0" applyNumberFormat="1" applyFont="1" applyBorder="1" applyAlignment="1">
      <alignment horizontal="center"/>
    </xf>
  </cellXfs>
  <cellStyles count="128">
    <cellStyle name="Currency" xfId="1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9" sqref="E9"/>
    </sheetView>
  </sheetViews>
  <sheetFormatPr baseColWidth="10" defaultRowHeight="15" x14ac:dyDescent="0"/>
  <cols>
    <col min="1" max="1" width="20.33203125" customWidth="1"/>
    <col min="2" max="2" width="15.6640625" bestFit="1" customWidth="1"/>
    <col min="3" max="3" width="15.6640625" customWidth="1"/>
    <col min="4" max="4" width="13.33203125" customWidth="1"/>
    <col min="6" max="6" width="12.1640625" bestFit="1" customWidth="1"/>
    <col min="9" max="9" width="13.6640625" bestFit="1" customWidth="1"/>
    <col min="10" max="10" width="17.33203125" bestFit="1" customWidth="1"/>
    <col min="11" max="11" width="20.33203125" bestFit="1" customWidth="1"/>
    <col min="12" max="12" width="11" bestFit="1" customWidth="1"/>
    <col min="13" max="13" width="14.83203125" bestFit="1" customWidth="1"/>
  </cols>
  <sheetData>
    <row r="1" spans="1:14">
      <c r="E1" t="s">
        <v>71</v>
      </c>
      <c r="F1">
        <v>2016</v>
      </c>
    </row>
    <row r="3" spans="1:14">
      <c r="A3" t="s">
        <v>0</v>
      </c>
      <c r="B3" t="s">
        <v>1</v>
      </c>
      <c r="C3" t="s">
        <v>147</v>
      </c>
      <c r="D3" t="s">
        <v>2</v>
      </c>
      <c r="E3" t="s">
        <v>69</v>
      </c>
      <c r="F3" t="s">
        <v>70</v>
      </c>
      <c r="G3" t="s">
        <v>3</v>
      </c>
      <c r="H3" t="s">
        <v>72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>
      <c r="A4" t="s">
        <v>10</v>
      </c>
      <c r="B4">
        <v>2016</v>
      </c>
      <c r="C4" s="119" t="s">
        <v>53</v>
      </c>
      <c r="D4">
        <f>INDEX(costs!$B$52:$P$52, MATCH($A4, costs!$B$51:$P$51, 0))</f>
        <v>456.66666666666669</v>
      </c>
      <c r="E4">
        <f>INDEX(costs!$B$56:$P$56, MATCH($A4, costs!$B$51:$P$51, 0))</f>
        <v>27.4</v>
      </c>
      <c r="F4">
        <f>INDEX(costs!$B$57:$P$57, MATCH($A4, costs!$B$51:$P$51, 0))</f>
        <v>0</v>
      </c>
      <c r="G4" t="s">
        <v>139</v>
      </c>
      <c r="H4">
        <v>0</v>
      </c>
      <c r="I4">
        <v>25</v>
      </c>
      <c r="J4">
        <v>0</v>
      </c>
      <c r="K4">
        <v>0</v>
      </c>
      <c r="L4">
        <v>1</v>
      </c>
      <c r="M4">
        <v>1</v>
      </c>
      <c r="N4">
        <v>0</v>
      </c>
    </row>
    <row r="5" spans="1:14">
      <c r="A5" t="s">
        <v>16</v>
      </c>
      <c r="B5">
        <v>2025</v>
      </c>
      <c r="C5" s="119" t="s">
        <v>53</v>
      </c>
      <c r="D5">
        <f>INDEX(costs!$B$52:$P$52, MATCH(A5, costs!$B$51:$P$51, 0))</f>
        <v>0</v>
      </c>
      <c r="E5">
        <f>INDEX(costs!$B$56:$P$56, MATCH($A5, costs!$B$51:$P$51, 0))</f>
        <v>96.71</v>
      </c>
      <c r="F5">
        <f>INDEX(costs!$B$57:$P$57, MATCH($A5, costs!$B$51:$P$51, 0))</f>
        <v>0</v>
      </c>
      <c r="G5" t="s">
        <v>139</v>
      </c>
      <c r="H5">
        <v>0</v>
      </c>
      <c r="I5">
        <v>25</v>
      </c>
      <c r="J5">
        <v>0</v>
      </c>
      <c r="K5">
        <v>0</v>
      </c>
      <c r="L5">
        <v>1</v>
      </c>
      <c r="M5">
        <v>1</v>
      </c>
      <c r="N5">
        <v>0</v>
      </c>
    </row>
    <row r="6" spans="1:14">
      <c r="A6" t="s">
        <v>74</v>
      </c>
      <c r="B6">
        <v>2016</v>
      </c>
      <c r="C6" s="119" t="s">
        <v>53</v>
      </c>
      <c r="D6">
        <f>INDEX(costs!$B$52:$P$52, MATCH(A6, costs!$B$51:$P$51, 0))</f>
        <v>415</v>
      </c>
      <c r="E6">
        <f>INDEX(costs!$B$56:$P$56, MATCH($A6, costs!$B$51:$P$51, 0))</f>
        <v>22.97</v>
      </c>
      <c r="F6">
        <f>INDEX(costs!$B$57:$P$57, MATCH($A6, costs!$B$51:$P$51, 0))</f>
        <v>0</v>
      </c>
      <c r="G6" t="s">
        <v>140</v>
      </c>
      <c r="H6">
        <v>0</v>
      </c>
      <c r="I6">
        <v>25</v>
      </c>
      <c r="J6">
        <v>0</v>
      </c>
      <c r="K6">
        <v>0</v>
      </c>
      <c r="L6">
        <v>1</v>
      </c>
      <c r="M6">
        <v>1</v>
      </c>
      <c r="N6">
        <v>0</v>
      </c>
    </row>
    <row r="7" spans="1:14">
      <c r="A7" t="s">
        <v>73</v>
      </c>
      <c r="B7">
        <v>2016</v>
      </c>
      <c r="C7" s="119" t="s">
        <v>53</v>
      </c>
      <c r="D7">
        <f>INDEX(costs!$B$52:$P$52, MATCH(A7, costs!$B$51:$P$51, 0))</f>
        <v>415</v>
      </c>
      <c r="E7">
        <f>INDEX(costs!$B$56:$P$56, MATCH($A7, costs!$B$51:$P$51, 0))</f>
        <v>22.97</v>
      </c>
      <c r="F7">
        <f>INDEX(costs!$B$57:$P$57, MATCH($A7, costs!$B$51:$P$51, 0))</f>
        <v>0</v>
      </c>
      <c r="G7" t="s">
        <v>140</v>
      </c>
      <c r="H7">
        <v>0</v>
      </c>
      <c r="I7">
        <v>25</v>
      </c>
      <c r="J7">
        <v>0</v>
      </c>
      <c r="K7">
        <v>0</v>
      </c>
      <c r="L7">
        <v>1</v>
      </c>
      <c r="M7">
        <v>1</v>
      </c>
      <c r="N7">
        <v>0</v>
      </c>
    </row>
    <row r="8" spans="1:14">
      <c r="A8" t="s">
        <v>20</v>
      </c>
      <c r="B8">
        <v>2016</v>
      </c>
      <c r="C8" s="119" t="s">
        <v>53</v>
      </c>
      <c r="D8">
        <f>INDEX(costs!$B$52:$P$52, MATCH(A8, costs!$B$51:$P$51, 0))</f>
        <v>0</v>
      </c>
      <c r="E8">
        <f>INDEX(costs!$B$56:$P$56, MATCH($A8, costs!$B$51:$P$51, 0))</f>
        <v>0</v>
      </c>
      <c r="F8">
        <f>INDEX(costs!$B$57:$P$57, MATCH($A8, costs!$B$51:$P$51, 0))</f>
        <v>0</v>
      </c>
      <c r="G8" t="s">
        <v>140</v>
      </c>
      <c r="H8">
        <v>0</v>
      </c>
      <c r="I8">
        <v>25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t="s">
        <v>12</v>
      </c>
      <c r="B9">
        <v>2016</v>
      </c>
      <c r="C9">
        <f>INDEX(costs!$B$47:$P$47, MATCH(A9, costs!$B$51:$P$51, 0))</f>
        <v>152</v>
      </c>
      <c r="D9">
        <f>INDEX(costs!$B$52:$P$52, MATCH(A9, costs!$B$51:$P$51, 0))</f>
        <v>153.28947368421052</v>
      </c>
      <c r="E9">
        <f>INDEX(costs!$B$56:$P$56, MATCH($A9, costs!$B$51:$P$51, 0))</f>
        <v>17.29</v>
      </c>
      <c r="F9">
        <f>INDEX(costs!$B$57:$P$57, MATCH($A9, costs!$B$51:$P$51, 0))</f>
        <v>4.49</v>
      </c>
      <c r="G9" t="s">
        <v>13</v>
      </c>
      <c r="H9">
        <v>7114</v>
      </c>
      <c r="I9">
        <v>30</v>
      </c>
      <c r="J9" s="1">
        <v>1.6E-2</v>
      </c>
      <c r="K9" s="2">
        <v>0.05</v>
      </c>
      <c r="L9">
        <v>0</v>
      </c>
      <c r="M9">
        <v>0</v>
      </c>
      <c r="N9">
        <v>0</v>
      </c>
    </row>
    <row r="10" spans="1:14">
      <c r="A10" t="s">
        <v>11</v>
      </c>
      <c r="B10">
        <v>2016</v>
      </c>
      <c r="C10">
        <f>INDEX(costs!$B$47:$P$47, MATCH(A10, costs!$B$51:$P$51, 0))</f>
        <v>383</v>
      </c>
      <c r="D10">
        <f>INDEX(costs!$B$52:$P$52, MATCH(A10, costs!$B$51:$P$51, 0))</f>
        <v>79.373368146214105</v>
      </c>
      <c r="E10">
        <f>INDEX(costs!$B$56:$P$56, MATCH($A10, costs!$B$51:$P$51, 0))</f>
        <v>17.29</v>
      </c>
      <c r="F10">
        <f>INDEX(costs!$B$57:$P$57, MATCH($A10, costs!$B$51:$P$51, 0))</f>
        <v>4.49</v>
      </c>
      <c r="G10" t="s">
        <v>13</v>
      </c>
      <c r="H10">
        <v>6965</v>
      </c>
      <c r="I10">
        <v>30</v>
      </c>
      <c r="J10" s="1">
        <v>1.6E-2</v>
      </c>
      <c r="K10" s="2">
        <v>0.05</v>
      </c>
      <c r="L10">
        <v>0</v>
      </c>
      <c r="M10">
        <v>0</v>
      </c>
      <c r="N10">
        <v>0</v>
      </c>
    </row>
    <row r="11" spans="1:14">
      <c r="A11" t="s">
        <v>22</v>
      </c>
      <c r="B11">
        <v>2016</v>
      </c>
      <c r="C11">
        <f>INDEX(costs!$B$47:$P$47, MATCH(A11, costs!$B$51:$P$51, 0))</f>
        <v>100</v>
      </c>
      <c r="D11">
        <f>INDEX(costs!$B$52:$P$52, MATCH(A11, costs!$B$51:$P$51, 0))</f>
        <v>162</v>
      </c>
      <c r="E11">
        <f>INDEX(costs!$B$56:$P$56, MATCH($A11, costs!$B$51:$P$51, 0))</f>
        <v>9.01</v>
      </c>
      <c r="F11">
        <f>INDEX(costs!$B$57:$P$57, MATCH($A11, costs!$B$51:$P$51, 0))</f>
        <v>12.99</v>
      </c>
      <c r="G11" t="s">
        <v>13</v>
      </c>
      <c r="H11">
        <v>10849</v>
      </c>
      <c r="I11">
        <v>30</v>
      </c>
      <c r="J11" s="1">
        <v>1.6E-2</v>
      </c>
      <c r="K11" s="2">
        <v>0.05</v>
      </c>
      <c r="L11">
        <v>0</v>
      </c>
      <c r="M11">
        <v>0</v>
      </c>
      <c r="N11">
        <v>0</v>
      </c>
    </row>
    <row r="12" spans="1:14">
      <c r="A12" t="s">
        <v>14</v>
      </c>
      <c r="B12">
        <v>2016</v>
      </c>
      <c r="C12">
        <f>INDEX(costs!$B$47:$P$47, MATCH(A12, costs!$B$51:$P$51, 0))</f>
        <v>100</v>
      </c>
      <c r="D12">
        <f>INDEX(costs!$B$52:$P$52, MATCH(A12, costs!$B$51:$P$51, 0))</f>
        <v>162</v>
      </c>
      <c r="E12">
        <f>INDEX(costs!$B$56:$P$56, MATCH($A12, costs!$B$51:$P$51, 0))</f>
        <v>34.46</v>
      </c>
      <c r="F12">
        <f>INDEX(costs!$B$57:$P$57, MATCH($A12, costs!$B$51:$P$51, 0))</f>
        <v>20.96</v>
      </c>
      <c r="G12" t="s">
        <v>13</v>
      </c>
      <c r="H12">
        <v>8507</v>
      </c>
      <c r="I12">
        <v>30</v>
      </c>
      <c r="J12" s="2">
        <v>0.02</v>
      </c>
      <c r="K12" s="2">
        <v>0.02</v>
      </c>
      <c r="L12">
        <v>0</v>
      </c>
      <c r="M12">
        <v>0</v>
      </c>
      <c r="N12">
        <v>0</v>
      </c>
    </row>
    <row r="13" spans="1:14">
      <c r="A13" t="s">
        <v>15</v>
      </c>
      <c r="B13">
        <v>2016</v>
      </c>
      <c r="C13">
        <f>INDEX(costs!$B$47:$P$47, MATCH(A13, costs!$B$51:$P$51, 0))</f>
        <v>54</v>
      </c>
      <c r="D13">
        <f>INDEX(costs!$B$52:$P$52, MATCH(A13, costs!$B$51:$P$51, 0))</f>
        <v>279.62962962962962</v>
      </c>
      <c r="E13">
        <f>INDEX(costs!$B$56:$P$56, MATCH($A13, costs!$B$51:$P$51, 0))</f>
        <v>34.46</v>
      </c>
      <c r="F13">
        <f>INDEX(costs!$B$57:$P$57, MATCH($A13, costs!$B$51:$P$51, 0))</f>
        <v>20.96</v>
      </c>
      <c r="G13" t="s">
        <v>13</v>
      </c>
      <c r="H13">
        <v>8894</v>
      </c>
      <c r="I13">
        <v>30</v>
      </c>
      <c r="J13" s="2">
        <v>0.02</v>
      </c>
      <c r="K13" s="2">
        <v>0.02</v>
      </c>
      <c r="L13">
        <v>0</v>
      </c>
      <c r="M13">
        <v>0</v>
      </c>
      <c r="N13">
        <v>0</v>
      </c>
    </row>
    <row r="14" spans="1:14">
      <c r="A14" t="s">
        <v>17</v>
      </c>
      <c r="B14">
        <v>2016</v>
      </c>
      <c r="C14">
        <f>INDEX(costs!$B$47:$P$47, MATCH(A14, costs!$B$51:$P$51, 0))</f>
        <v>27</v>
      </c>
      <c r="D14">
        <f>INDEX(costs!$B$52:$P$52, MATCH(A14, costs!$B$51:$P$51, 0))</f>
        <v>507.40740740740739</v>
      </c>
      <c r="E14">
        <f>INDEX(costs!$B$56:$P$56, MATCH($A14, costs!$B$51:$P$51, 0))</f>
        <v>34.46</v>
      </c>
      <c r="F14">
        <f>INDEX(costs!$B$57:$P$57, MATCH($A14, costs!$B$51:$P$51, 0))</f>
        <v>20.96</v>
      </c>
      <c r="G14" t="s">
        <v>13</v>
      </c>
      <c r="H14">
        <v>8575</v>
      </c>
      <c r="I14">
        <v>30</v>
      </c>
      <c r="J14" s="2">
        <v>0.02</v>
      </c>
      <c r="K14" s="2">
        <v>0.02</v>
      </c>
      <c r="L14">
        <v>0</v>
      </c>
      <c r="M14">
        <v>0</v>
      </c>
      <c r="N14">
        <v>0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"/>
  <sheetViews>
    <sheetView workbookViewId="0">
      <selection activeCell="H52" sqref="H52"/>
    </sheetView>
  </sheetViews>
  <sheetFormatPr baseColWidth="10" defaultRowHeight="15" x14ac:dyDescent="0"/>
  <cols>
    <col min="2" max="2" width="12.5" bestFit="1" customWidth="1"/>
  </cols>
  <sheetData>
    <row r="1" spans="1:16">
      <c r="A1" t="s">
        <v>64</v>
      </c>
    </row>
    <row r="2" spans="1:16">
      <c r="A2" t="s">
        <v>67</v>
      </c>
    </row>
    <row r="3" spans="1:16">
      <c r="A3" t="s">
        <v>65</v>
      </c>
    </row>
    <row r="4" spans="1:16">
      <c r="A4" t="s">
        <v>68</v>
      </c>
      <c r="B4" s="1">
        <v>1.7999999999999999E-2</v>
      </c>
    </row>
    <row r="6" spans="1:16">
      <c r="A6" s="25" t="s">
        <v>66</v>
      </c>
      <c r="B6" s="25" t="s">
        <v>10</v>
      </c>
      <c r="C6" s="25" t="s">
        <v>16</v>
      </c>
      <c r="D6" s="25" t="s">
        <v>18</v>
      </c>
      <c r="E6" s="25" t="s">
        <v>19</v>
      </c>
      <c r="F6" s="25" t="s">
        <v>74</v>
      </c>
      <c r="G6" s="25" t="s">
        <v>20</v>
      </c>
      <c r="H6" s="25" t="s">
        <v>21</v>
      </c>
      <c r="I6" s="25" t="s">
        <v>11</v>
      </c>
      <c r="J6" s="25" t="s">
        <v>12</v>
      </c>
      <c r="K6" s="25" t="s">
        <v>22</v>
      </c>
      <c r="L6" s="25" t="s">
        <v>23</v>
      </c>
      <c r="M6" s="25" t="s">
        <v>17</v>
      </c>
      <c r="N6" s="25" t="s">
        <v>15</v>
      </c>
      <c r="O6" s="25" t="s">
        <v>14</v>
      </c>
      <c r="P6" s="25" t="s">
        <v>73</v>
      </c>
    </row>
    <row r="7" spans="1:16" ht="60">
      <c r="A7" s="3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4" t="s">
        <v>31</v>
      </c>
      <c r="I7" s="4" t="s">
        <v>32</v>
      </c>
      <c r="J7" s="4" t="s">
        <v>32</v>
      </c>
      <c r="K7" s="4" t="s">
        <v>33</v>
      </c>
      <c r="L7" s="4" t="s">
        <v>34</v>
      </c>
      <c r="M7" s="4" t="s">
        <v>35</v>
      </c>
      <c r="N7" s="4" t="s">
        <v>35</v>
      </c>
      <c r="O7" s="4" t="s">
        <v>35</v>
      </c>
      <c r="P7" s="120" t="s">
        <v>75</v>
      </c>
    </row>
    <row r="8" spans="1:16" ht="75">
      <c r="A8" s="5" t="s">
        <v>36</v>
      </c>
      <c r="B8" s="6" t="s">
        <v>37</v>
      </c>
      <c r="C8" s="6" t="s">
        <v>38</v>
      </c>
      <c r="D8" s="6" t="s">
        <v>39</v>
      </c>
      <c r="E8" s="6" t="s">
        <v>39</v>
      </c>
      <c r="F8" s="6" t="s">
        <v>40</v>
      </c>
      <c r="G8" s="6" t="s">
        <v>40</v>
      </c>
      <c r="H8" s="6" t="s">
        <v>38</v>
      </c>
      <c r="I8" s="6" t="s">
        <v>41</v>
      </c>
      <c r="J8" s="6" t="s">
        <v>41</v>
      </c>
      <c r="K8" s="6" t="s">
        <v>42</v>
      </c>
      <c r="L8" s="6" t="s">
        <v>38</v>
      </c>
      <c r="M8" s="6" t="s">
        <v>43</v>
      </c>
      <c r="N8" s="6" t="s">
        <v>44</v>
      </c>
      <c r="O8" s="6" t="s">
        <v>43</v>
      </c>
      <c r="P8" s="121" t="str">
        <f>F8&amp;" (adjusted)"</f>
        <v xml:space="preserve"> IHS Energy  RSMeans   (adjusted)</v>
      </c>
    </row>
    <row r="9" spans="1:16" ht="60">
      <c r="A9" s="7" t="s">
        <v>45</v>
      </c>
      <c r="B9" s="8">
        <v>30</v>
      </c>
      <c r="C9" s="8">
        <v>400</v>
      </c>
      <c r="D9" s="8">
        <v>200</v>
      </c>
      <c r="E9" s="8">
        <v>400</v>
      </c>
      <c r="F9" s="8">
        <v>20</v>
      </c>
      <c r="G9" s="8" t="s">
        <v>46</v>
      </c>
      <c r="H9" s="8">
        <v>100</v>
      </c>
      <c r="I9" s="8" t="s">
        <v>47</v>
      </c>
      <c r="J9" s="8" t="s">
        <v>48</v>
      </c>
      <c r="K9" s="8">
        <v>100</v>
      </c>
      <c r="L9" s="8">
        <v>20</v>
      </c>
      <c r="M9" s="8" t="s">
        <v>49</v>
      </c>
      <c r="N9" s="8" t="s">
        <v>50</v>
      </c>
      <c r="O9" s="8" t="s">
        <v>51</v>
      </c>
      <c r="P9" s="122">
        <f>F9</f>
        <v>20</v>
      </c>
    </row>
    <row r="10" spans="1:16">
      <c r="A10" s="3" t="s">
        <v>52</v>
      </c>
      <c r="B10" s="9" t="s">
        <v>53</v>
      </c>
      <c r="C10" s="9" t="s">
        <v>53</v>
      </c>
      <c r="D10" s="9" t="s">
        <v>53</v>
      </c>
      <c r="E10" s="9" t="s">
        <v>53</v>
      </c>
      <c r="F10" s="9" t="s">
        <v>53</v>
      </c>
      <c r="G10" s="9" t="s">
        <v>53</v>
      </c>
      <c r="H10" s="9" t="s">
        <v>53</v>
      </c>
      <c r="I10" s="9" t="s">
        <v>54</v>
      </c>
      <c r="J10" s="9" t="s">
        <v>54</v>
      </c>
      <c r="K10" s="9" t="s">
        <v>54</v>
      </c>
      <c r="L10" s="9" t="s">
        <v>23</v>
      </c>
      <c r="M10" s="9" t="s">
        <v>54</v>
      </c>
      <c r="N10" s="9" t="s">
        <v>55</v>
      </c>
      <c r="O10" s="9" t="s">
        <v>54</v>
      </c>
      <c r="P10" s="123" t="str">
        <f>F10</f>
        <v>NA</v>
      </c>
    </row>
    <row r="11" spans="1:16" ht="19" thickBot="1">
      <c r="A11" s="132" t="s">
        <v>56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5"/>
    </row>
    <row r="12" spans="1:16" ht="15" customHeight="1">
      <c r="A12" s="10" t="s">
        <v>57</v>
      </c>
      <c r="B12" s="135" t="s">
        <v>58</v>
      </c>
      <c r="C12" s="135" t="s">
        <v>58</v>
      </c>
      <c r="D12" s="135" t="s">
        <v>59</v>
      </c>
      <c r="E12" s="135" t="s">
        <v>59</v>
      </c>
      <c r="F12" s="135" t="s">
        <v>58</v>
      </c>
      <c r="G12" s="135" t="s">
        <v>58</v>
      </c>
      <c r="H12" s="135" t="s">
        <v>58</v>
      </c>
      <c r="I12" s="135" t="s">
        <v>58</v>
      </c>
      <c r="J12" s="135" t="s">
        <v>58</v>
      </c>
      <c r="K12" s="135" t="s">
        <v>58</v>
      </c>
      <c r="L12" s="135" t="s">
        <v>60</v>
      </c>
      <c r="M12" s="135" t="s">
        <v>60</v>
      </c>
      <c r="N12" s="135" t="s">
        <v>61</v>
      </c>
      <c r="O12" s="137" t="s">
        <v>58</v>
      </c>
      <c r="P12" s="130" t="s">
        <v>76</v>
      </c>
    </row>
    <row r="13" spans="1:16" ht="30">
      <c r="A13" s="11" t="s">
        <v>62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8"/>
      <c r="P13" s="131"/>
    </row>
    <row r="14" spans="1:16">
      <c r="A14" s="12">
        <v>2016</v>
      </c>
      <c r="B14" s="13">
        <v>2465</v>
      </c>
      <c r="C14" s="13">
        <v>5062</v>
      </c>
      <c r="D14" s="13" t="s">
        <v>63</v>
      </c>
      <c r="E14" s="13" t="s">
        <v>63</v>
      </c>
      <c r="F14" s="13">
        <v>2793</v>
      </c>
      <c r="G14" s="14">
        <v>3945</v>
      </c>
      <c r="H14" s="14">
        <v>12304</v>
      </c>
      <c r="I14" s="14">
        <v>1758</v>
      </c>
      <c r="J14" s="14">
        <v>1660</v>
      </c>
      <c r="K14" s="14">
        <v>1237</v>
      </c>
      <c r="L14" s="15">
        <v>6296</v>
      </c>
      <c r="M14" s="14">
        <v>3177</v>
      </c>
      <c r="N14" s="16">
        <v>2493</v>
      </c>
      <c r="O14" s="17">
        <v>1323</v>
      </c>
      <c r="P14" s="26">
        <f t="shared" ref="P14:P43" si="0">F14+339*(1+inflation_rate)^(A14-2014)</f>
        <v>3144.3138359999998</v>
      </c>
    </row>
    <row r="15" spans="1:16">
      <c r="A15" s="18">
        <v>2017</v>
      </c>
      <c r="B15" s="19">
        <v>2504</v>
      </c>
      <c r="C15" s="19">
        <v>4849</v>
      </c>
      <c r="D15" s="19" t="s">
        <v>63</v>
      </c>
      <c r="E15" s="19" t="s">
        <v>63</v>
      </c>
      <c r="F15" s="19">
        <v>2627</v>
      </c>
      <c r="G15" s="14">
        <v>3716</v>
      </c>
      <c r="H15" s="14">
        <v>12525</v>
      </c>
      <c r="I15" s="14">
        <v>1783</v>
      </c>
      <c r="J15" s="14">
        <v>1683</v>
      </c>
      <c r="K15" s="14">
        <v>1253</v>
      </c>
      <c r="L15" s="15">
        <v>6092</v>
      </c>
      <c r="M15" s="14">
        <v>3219</v>
      </c>
      <c r="N15" s="16">
        <v>2526</v>
      </c>
      <c r="O15" s="17">
        <v>1347</v>
      </c>
      <c r="P15" s="26">
        <f t="shared" si="0"/>
        <v>2984.6374850480001</v>
      </c>
    </row>
    <row r="16" spans="1:16">
      <c r="A16" s="18">
        <v>2018</v>
      </c>
      <c r="B16" s="19">
        <v>2443</v>
      </c>
      <c r="C16" s="19">
        <v>4626</v>
      </c>
      <c r="D16" s="19" t="s">
        <v>63</v>
      </c>
      <c r="E16" s="19" t="s">
        <v>63</v>
      </c>
      <c r="F16" s="19">
        <v>2547</v>
      </c>
      <c r="G16" s="14">
        <v>3573</v>
      </c>
      <c r="H16" s="14">
        <v>11681</v>
      </c>
      <c r="I16" s="14">
        <v>1797</v>
      </c>
      <c r="J16" s="14">
        <v>1697</v>
      </c>
      <c r="K16" s="14">
        <v>1261</v>
      </c>
      <c r="L16" s="15">
        <v>6178</v>
      </c>
      <c r="M16" s="14">
        <v>3238</v>
      </c>
      <c r="N16" s="16">
        <v>2541</v>
      </c>
      <c r="O16" s="17">
        <v>1371</v>
      </c>
      <c r="P16" s="26">
        <f t="shared" si="0"/>
        <v>2911.074959778864</v>
      </c>
    </row>
    <row r="17" spans="1:17">
      <c r="A17" s="18">
        <v>2019</v>
      </c>
      <c r="B17" s="19">
        <v>2428</v>
      </c>
      <c r="C17" s="19">
        <v>4565</v>
      </c>
      <c r="D17" s="19" t="s">
        <v>63</v>
      </c>
      <c r="E17" s="19" t="s">
        <v>63</v>
      </c>
      <c r="F17" s="19">
        <v>2484</v>
      </c>
      <c r="G17" s="14">
        <v>3457</v>
      </c>
      <c r="H17" s="14">
        <v>10781</v>
      </c>
      <c r="I17" s="14">
        <v>1822</v>
      </c>
      <c r="J17" s="14">
        <v>1720</v>
      </c>
      <c r="K17" s="14">
        <v>1277</v>
      </c>
      <c r="L17" s="15">
        <v>6269</v>
      </c>
      <c r="M17" s="14">
        <v>3280</v>
      </c>
      <c r="N17" s="16">
        <v>2574</v>
      </c>
      <c r="O17" s="17">
        <v>1396</v>
      </c>
      <c r="P17" s="26">
        <f t="shared" si="0"/>
        <v>2854.6283090548836</v>
      </c>
    </row>
    <row r="18" spans="1:17">
      <c r="A18" s="18">
        <v>2020</v>
      </c>
      <c r="B18" s="19">
        <v>2480</v>
      </c>
      <c r="C18" s="19">
        <v>4500</v>
      </c>
      <c r="D18" s="19">
        <v>5097</v>
      </c>
      <c r="E18" s="19">
        <v>4572</v>
      </c>
      <c r="F18" s="19">
        <v>2432</v>
      </c>
      <c r="G18" s="14">
        <v>3360</v>
      </c>
      <c r="H18" s="14">
        <v>9848</v>
      </c>
      <c r="I18" s="14">
        <v>1845</v>
      </c>
      <c r="J18" s="14">
        <v>1742</v>
      </c>
      <c r="K18" s="14">
        <v>1292</v>
      </c>
      <c r="L18" s="15">
        <v>6354</v>
      </c>
      <c r="M18" s="14">
        <v>3319</v>
      </c>
      <c r="N18" s="16">
        <v>2604</v>
      </c>
      <c r="O18" s="17">
        <v>1421</v>
      </c>
      <c r="P18" s="26">
        <f t="shared" si="0"/>
        <v>2809.2996186178716</v>
      </c>
      <c r="Q18">
        <f>P18*1.018^(2016-A18)</f>
        <v>2615.8145325070122</v>
      </c>
    </row>
    <row r="19" spans="1:17">
      <c r="A19" s="18">
        <v>2021</v>
      </c>
      <c r="B19" s="19">
        <v>2520</v>
      </c>
      <c r="C19" s="19">
        <v>4431</v>
      </c>
      <c r="D19" s="19">
        <v>5207</v>
      </c>
      <c r="E19" s="19">
        <v>4672</v>
      </c>
      <c r="F19" s="19">
        <v>2392</v>
      </c>
      <c r="G19" s="14">
        <v>3285</v>
      </c>
      <c r="H19" s="14">
        <v>8874</v>
      </c>
      <c r="I19" s="14">
        <v>1870</v>
      </c>
      <c r="J19" s="14">
        <v>1766</v>
      </c>
      <c r="K19" s="14">
        <v>1309</v>
      </c>
      <c r="L19" s="15">
        <v>6446</v>
      </c>
      <c r="M19" s="14">
        <v>3362</v>
      </c>
      <c r="N19" s="16">
        <v>2638</v>
      </c>
      <c r="O19" s="17">
        <v>1447</v>
      </c>
      <c r="P19" s="26">
        <f t="shared" si="0"/>
        <v>2776.0910117529934</v>
      </c>
    </row>
    <row r="20" spans="1:17">
      <c r="A20" s="18">
        <v>2022</v>
      </c>
      <c r="B20" s="19">
        <v>2586</v>
      </c>
      <c r="C20" s="19">
        <v>4358</v>
      </c>
      <c r="D20" s="19">
        <v>5324</v>
      </c>
      <c r="E20" s="19">
        <v>4778</v>
      </c>
      <c r="F20" s="19">
        <v>2357</v>
      </c>
      <c r="G20" s="14">
        <v>3218</v>
      </c>
      <c r="H20" s="14">
        <v>7867</v>
      </c>
      <c r="I20" s="14">
        <v>1896</v>
      </c>
      <c r="J20" s="14">
        <v>1790</v>
      </c>
      <c r="K20" s="14">
        <v>1326</v>
      </c>
      <c r="L20" s="15">
        <v>6541</v>
      </c>
      <c r="M20" s="14">
        <v>3406</v>
      </c>
      <c r="N20" s="16">
        <v>2672</v>
      </c>
      <c r="O20" s="17">
        <v>1473</v>
      </c>
      <c r="P20" s="26">
        <f t="shared" si="0"/>
        <v>2748.0046499645468</v>
      </c>
    </row>
    <row r="21" spans="1:17">
      <c r="A21" s="18">
        <v>2023</v>
      </c>
      <c r="B21" s="19">
        <v>2644</v>
      </c>
      <c r="C21" s="19">
        <v>4249</v>
      </c>
      <c r="D21" s="19">
        <v>5456</v>
      </c>
      <c r="E21" s="19">
        <v>4899</v>
      </c>
      <c r="F21" s="19">
        <v>2328</v>
      </c>
      <c r="G21" s="14">
        <v>3160</v>
      </c>
      <c r="H21" s="14">
        <v>7813</v>
      </c>
      <c r="I21" s="14">
        <v>1921</v>
      </c>
      <c r="J21" s="14">
        <v>1813</v>
      </c>
      <c r="K21" s="14">
        <v>1342</v>
      </c>
      <c r="L21" s="15">
        <v>6633</v>
      </c>
      <c r="M21" s="14">
        <v>3448</v>
      </c>
      <c r="N21" s="16">
        <v>2705</v>
      </c>
      <c r="O21" s="17">
        <v>1499</v>
      </c>
      <c r="P21" s="26">
        <f t="shared" si="0"/>
        <v>2726.0427336639091</v>
      </c>
    </row>
    <row r="22" spans="1:17">
      <c r="A22" s="18">
        <v>2024</v>
      </c>
      <c r="B22" s="19">
        <v>2691</v>
      </c>
      <c r="C22" s="19">
        <v>4134</v>
      </c>
      <c r="D22" s="19">
        <v>5560</v>
      </c>
      <c r="E22" s="19">
        <v>4992</v>
      </c>
      <c r="F22" s="19">
        <v>2304</v>
      </c>
      <c r="G22" s="14">
        <v>3111</v>
      </c>
      <c r="H22" s="14">
        <v>7756</v>
      </c>
      <c r="I22" s="14">
        <v>1944</v>
      </c>
      <c r="J22" s="14">
        <v>1836</v>
      </c>
      <c r="K22" s="14">
        <v>1358</v>
      </c>
      <c r="L22" s="15">
        <v>6725</v>
      </c>
      <c r="M22" s="14">
        <v>3487</v>
      </c>
      <c r="N22" s="16">
        <v>2736</v>
      </c>
      <c r="O22" s="17">
        <v>1526</v>
      </c>
      <c r="P22" s="26">
        <f t="shared" si="0"/>
        <v>2709.2075028698591</v>
      </c>
    </row>
    <row r="23" spans="1:17">
      <c r="A23" s="18">
        <v>2025</v>
      </c>
      <c r="B23" s="19">
        <v>2722</v>
      </c>
      <c r="C23" s="19">
        <v>4013</v>
      </c>
      <c r="D23" s="19">
        <v>5664</v>
      </c>
      <c r="E23" s="19">
        <v>5085</v>
      </c>
      <c r="F23" s="19">
        <v>2284</v>
      </c>
      <c r="G23" s="14">
        <v>3068</v>
      </c>
      <c r="H23" s="14">
        <v>7694</v>
      </c>
      <c r="I23" s="14">
        <v>1969</v>
      </c>
      <c r="J23" s="14">
        <v>1859</v>
      </c>
      <c r="K23" s="14">
        <v>1373</v>
      </c>
      <c r="L23" s="15">
        <v>6826</v>
      </c>
      <c r="M23" s="14">
        <v>3527</v>
      </c>
      <c r="N23" s="16">
        <v>2768</v>
      </c>
      <c r="O23" s="17">
        <v>1554</v>
      </c>
      <c r="P23" s="26">
        <f t="shared" si="0"/>
        <v>2696.5012379215168</v>
      </c>
      <c r="Q23">
        <f>I23*1.018^(2016-A23)</f>
        <v>1676.9330113273775</v>
      </c>
    </row>
    <row r="24" spans="1:17">
      <c r="A24" s="18">
        <v>2026</v>
      </c>
      <c r="B24" s="19">
        <v>2753</v>
      </c>
      <c r="C24" s="19">
        <v>4026</v>
      </c>
      <c r="D24" s="19">
        <v>5758</v>
      </c>
      <c r="E24" s="19">
        <v>5166</v>
      </c>
      <c r="F24" s="19">
        <v>2270</v>
      </c>
      <c r="G24" s="14">
        <v>3034</v>
      </c>
      <c r="H24" s="14">
        <v>7627</v>
      </c>
      <c r="I24" s="14">
        <v>1992</v>
      </c>
      <c r="J24" s="14">
        <v>1881</v>
      </c>
      <c r="K24" s="14">
        <v>1388</v>
      </c>
      <c r="L24" s="15">
        <v>6918</v>
      </c>
      <c r="M24" s="14">
        <v>3564</v>
      </c>
      <c r="N24" s="16">
        <v>2797</v>
      </c>
      <c r="O24" s="17">
        <v>1582</v>
      </c>
      <c r="P24" s="26">
        <f t="shared" si="0"/>
        <v>2689.926260204104</v>
      </c>
    </row>
    <row r="25" spans="1:17">
      <c r="A25" s="18">
        <v>2027</v>
      </c>
      <c r="B25" s="19">
        <v>2773</v>
      </c>
      <c r="C25" s="19">
        <v>4037</v>
      </c>
      <c r="D25" s="19">
        <v>5851</v>
      </c>
      <c r="E25" s="19">
        <v>5248</v>
      </c>
      <c r="F25" s="19">
        <v>2257</v>
      </c>
      <c r="G25" s="14">
        <v>3004</v>
      </c>
      <c r="H25" s="14">
        <v>7555</v>
      </c>
      <c r="I25" s="14">
        <v>2021</v>
      </c>
      <c r="J25" s="14">
        <v>1909</v>
      </c>
      <c r="K25" s="14">
        <v>1408</v>
      </c>
      <c r="L25" s="15">
        <v>7019</v>
      </c>
      <c r="M25" s="14">
        <v>3617</v>
      </c>
      <c r="N25" s="16">
        <v>2838</v>
      </c>
      <c r="O25" s="17">
        <v>1610</v>
      </c>
      <c r="P25" s="26">
        <f t="shared" si="0"/>
        <v>2684.4849328877781</v>
      </c>
    </row>
    <row r="26" spans="1:17">
      <c r="A26" s="18">
        <v>2028</v>
      </c>
      <c r="B26" s="19">
        <v>2805</v>
      </c>
      <c r="C26" s="19">
        <v>4048</v>
      </c>
      <c r="D26" s="19">
        <v>5948</v>
      </c>
      <c r="E26" s="19">
        <v>5333</v>
      </c>
      <c r="F26" s="19">
        <v>2247</v>
      </c>
      <c r="G26" s="14">
        <v>2976</v>
      </c>
      <c r="H26" s="14">
        <v>7478</v>
      </c>
      <c r="I26" s="14">
        <v>2051</v>
      </c>
      <c r="J26" s="14">
        <v>1937</v>
      </c>
      <c r="K26" s="14">
        <v>1428</v>
      </c>
      <c r="L26" s="15">
        <v>7121</v>
      </c>
      <c r="M26" s="14">
        <v>3668</v>
      </c>
      <c r="N26" s="16">
        <v>2878</v>
      </c>
      <c r="O26" s="17">
        <v>1639</v>
      </c>
      <c r="P26" s="26">
        <f t="shared" si="0"/>
        <v>2682.1796616797578</v>
      </c>
    </row>
    <row r="27" spans="1:17">
      <c r="A27" s="18">
        <v>2029</v>
      </c>
      <c r="B27" s="19">
        <v>2830</v>
      </c>
      <c r="C27" s="19">
        <v>4058</v>
      </c>
      <c r="D27" s="19">
        <v>6049</v>
      </c>
      <c r="E27" s="19">
        <v>5422</v>
      </c>
      <c r="F27" s="19">
        <v>2238</v>
      </c>
      <c r="G27" s="14">
        <v>2952</v>
      </c>
      <c r="H27" s="14">
        <v>7396</v>
      </c>
      <c r="I27" s="14">
        <v>2079</v>
      </c>
      <c r="J27" s="14">
        <v>1963</v>
      </c>
      <c r="K27" s="14">
        <v>1447</v>
      </c>
      <c r="L27" s="15">
        <v>7222</v>
      </c>
      <c r="M27" s="14">
        <v>3716</v>
      </c>
      <c r="N27" s="16">
        <v>2916</v>
      </c>
      <c r="O27" s="17">
        <v>1669</v>
      </c>
      <c r="P27" s="26">
        <f t="shared" si="0"/>
        <v>2681.0128955899936</v>
      </c>
    </row>
    <row r="28" spans="1:17">
      <c r="A28" s="18">
        <v>2030</v>
      </c>
      <c r="B28" s="19">
        <v>2867</v>
      </c>
      <c r="C28" s="19">
        <v>4067</v>
      </c>
      <c r="D28" s="19">
        <v>6154</v>
      </c>
      <c r="E28" s="19">
        <v>5514</v>
      </c>
      <c r="F28" s="19">
        <v>2232</v>
      </c>
      <c r="G28" s="14">
        <v>2933</v>
      </c>
      <c r="H28" s="14">
        <v>7309</v>
      </c>
      <c r="I28" s="14">
        <v>2108</v>
      </c>
      <c r="J28" s="14">
        <v>1991</v>
      </c>
      <c r="K28" s="14">
        <v>1466</v>
      </c>
      <c r="L28" s="15">
        <v>7323</v>
      </c>
      <c r="M28" s="14">
        <v>3766</v>
      </c>
      <c r="N28" s="16">
        <v>2955</v>
      </c>
      <c r="O28" s="17">
        <v>1699</v>
      </c>
      <c r="P28" s="26">
        <f t="shared" si="0"/>
        <v>2682.9871277106135</v>
      </c>
    </row>
    <row r="29" spans="1:17">
      <c r="A29" s="18">
        <v>2031</v>
      </c>
      <c r="B29" s="19">
        <v>2891</v>
      </c>
      <c r="C29" s="19">
        <v>4076</v>
      </c>
      <c r="D29" s="19">
        <v>6257</v>
      </c>
      <c r="E29" s="19">
        <v>5604</v>
      </c>
      <c r="F29" s="19">
        <v>2226</v>
      </c>
      <c r="G29" s="14">
        <v>2925</v>
      </c>
      <c r="H29" s="14">
        <v>7216</v>
      </c>
      <c r="I29" s="14">
        <v>2139</v>
      </c>
      <c r="J29" s="14">
        <v>2019</v>
      </c>
      <c r="K29" s="14">
        <v>1487</v>
      </c>
      <c r="L29" s="15">
        <v>7425</v>
      </c>
      <c r="M29" s="14">
        <v>3819</v>
      </c>
      <c r="N29" s="16">
        <v>2997</v>
      </c>
      <c r="O29" s="17">
        <v>1729</v>
      </c>
      <c r="P29" s="26">
        <f t="shared" si="0"/>
        <v>2685.1048960094045</v>
      </c>
    </row>
    <row r="30" spans="1:17">
      <c r="A30" s="18">
        <v>2032</v>
      </c>
      <c r="B30" s="19">
        <v>2925</v>
      </c>
      <c r="C30" s="19">
        <v>4083</v>
      </c>
      <c r="D30" s="19">
        <v>6362</v>
      </c>
      <c r="E30" s="19">
        <v>5696</v>
      </c>
      <c r="F30" s="19">
        <v>2221</v>
      </c>
      <c r="G30" s="14">
        <v>2917</v>
      </c>
      <c r="H30" s="14">
        <v>7117</v>
      </c>
      <c r="I30" s="14">
        <v>2169</v>
      </c>
      <c r="J30" s="14">
        <v>2048</v>
      </c>
      <c r="K30" s="14">
        <v>1507</v>
      </c>
      <c r="L30" s="15">
        <v>7528</v>
      </c>
      <c r="M30" s="14">
        <v>3872</v>
      </c>
      <c r="N30" s="16">
        <v>3038</v>
      </c>
      <c r="O30" s="17">
        <v>1761</v>
      </c>
      <c r="P30" s="26">
        <f t="shared" si="0"/>
        <v>2688.368784137574</v>
      </c>
    </row>
    <row r="31" spans="1:17">
      <c r="A31" s="18">
        <v>2033</v>
      </c>
      <c r="B31" s="19">
        <v>2949</v>
      </c>
      <c r="C31" s="19">
        <v>4122</v>
      </c>
      <c r="D31" s="19">
        <v>6468</v>
      </c>
      <c r="E31" s="19">
        <v>5789</v>
      </c>
      <c r="F31" s="19">
        <v>2215</v>
      </c>
      <c r="G31" s="14">
        <v>2910</v>
      </c>
      <c r="H31" s="14">
        <v>7245</v>
      </c>
      <c r="I31" s="14">
        <v>2202</v>
      </c>
      <c r="J31" s="14">
        <v>2079</v>
      </c>
      <c r="K31" s="14">
        <v>1530</v>
      </c>
      <c r="L31" s="15">
        <v>7638</v>
      </c>
      <c r="M31" s="14">
        <v>3930</v>
      </c>
      <c r="N31" s="16">
        <v>3083</v>
      </c>
      <c r="O31" s="17">
        <v>1792</v>
      </c>
      <c r="P31" s="26">
        <f t="shared" si="0"/>
        <v>2690.7814222520501</v>
      </c>
    </row>
    <row r="32" spans="1:17">
      <c r="A32" s="18">
        <v>2034</v>
      </c>
      <c r="B32" s="19">
        <v>2984</v>
      </c>
      <c r="C32" s="19">
        <v>4162</v>
      </c>
      <c r="D32" s="19">
        <v>6577</v>
      </c>
      <c r="E32" s="19">
        <v>5884</v>
      </c>
      <c r="F32" s="19">
        <v>2209</v>
      </c>
      <c r="G32" s="14">
        <v>2902</v>
      </c>
      <c r="H32" s="14">
        <v>7375</v>
      </c>
      <c r="I32" s="14">
        <v>2234</v>
      </c>
      <c r="J32" s="14">
        <v>2110</v>
      </c>
      <c r="K32" s="14">
        <v>1552</v>
      </c>
      <c r="L32" s="15">
        <v>7743</v>
      </c>
      <c r="M32" s="14">
        <v>3986</v>
      </c>
      <c r="N32" s="16">
        <v>3127</v>
      </c>
      <c r="O32" s="17">
        <v>1825</v>
      </c>
      <c r="P32" s="26">
        <f t="shared" si="0"/>
        <v>2693.3454878525872</v>
      </c>
    </row>
    <row r="33" spans="1:16">
      <c r="A33" s="18">
        <v>2035</v>
      </c>
      <c r="B33" s="19">
        <v>3010</v>
      </c>
      <c r="C33" s="19">
        <v>4202</v>
      </c>
      <c r="D33" s="19">
        <v>6688</v>
      </c>
      <c r="E33" s="19">
        <v>5981</v>
      </c>
      <c r="F33" s="19">
        <v>2203</v>
      </c>
      <c r="G33" s="14">
        <v>2894</v>
      </c>
      <c r="H33" s="14">
        <v>7508</v>
      </c>
      <c r="I33" s="14">
        <v>2270</v>
      </c>
      <c r="J33" s="14">
        <v>2143</v>
      </c>
      <c r="K33" s="14">
        <v>1577</v>
      </c>
      <c r="L33" s="15">
        <v>7850</v>
      </c>
      <c r="M33" s="14">
        <v>4050</v>
      </c>
      <c r="N33" s="16">
        <v>3178</v>
      </c>
      <c r="O33" s="17">
        <v>1857</v>
      </c>
      <c r="P33" s="26">
        <f t="shared" si="0"/>
        <v>2696.0637066339336</v>
      </c>
    </row>
    <row r="34" spans="1:16">
      <c r="A34" s="18">
        <v>2036</v>
      </c>
      <c r="B34" s="19">
        <v>3045</v>
      </c>
      <c r="C34" s="19">
        <v>4242</v>
      </c>
      <c r="D34" s="19">
        <v>6800</v>
      </c>
      <c r="E34" s="19">
        <v>6079</v>
      </c>
      <c r="F34" s="19">
        <v>2197</v>
      </c>
      <c r="G34" s="14">
        <v>2887</v>
      </c>
      <c r="H34" s="14">
        <v>7643</v>
      </c>
      <c r="I34" s="14">
        <v>2304</v>
      </c>
      <c r="J34" s="14">
        <v>2176</v>
      </c>
      <c r="K34" s="14">
        <v>1601</v>
      </c>
      <c r="L34" s="15">
        <v>7952</v>
      </c>
      <c r="M34" s="14">
        <v>4112</v>
      </c>
      <c r="N34" s="16">
        <v>3226</v>
      </c>
      <c r="O34" s="17">
        <v>1891</v>
      </c>
      <c r="P34" s="26">
        <f t="shared" si="0"/>
        <v>2698.9388533533443</v>
      </c>
    </row>
    <row r="35" spans="1:16">
      <c r="A35" s="18">
        <v>2037</v>
      </c>
      <c r="B35" s="19">
        <v>3071</v>
      </c>
      <c r="C35" s="19">
        <v>4282</v>
      </c>
      <c r="D35" s="19">
        <v>6915</v>
      </c>
      <c r="E35" s="19">
        <v>6179</v>
      </c>
      <c r="F35" s="19">
        <v>2192</v>
      </c>
      <c r="G35" s="14">
        <v>2879</v>
      </c>
      <c r="H35" s="14">
        <v>7781</v>
      </c>
      <c r="I35" s="14">
        <v>2342</v>
      </c>
      <c r="J35" s="14">
        <v>2211</v>
      </c>
      <c r="K35" s="14">
        <v>1627</v>
      </c>
      <c r="L35" s="15">
        <v>8062</v>
      </c>
      <c r="M35" s="14">
        <v>4179</v>
      </c>
      <c r="N35" s="16">
        <v>3279</v>
      </c>
      <c r="O35" s="17">
        <v>1925</v>
      </c>
      <c r="P35" s="26">
        <f t="shared" si="0"/>
        <v>2702.9737527137049</v>
      </c>
    </row>
    <row r="36" spans="1:16">
      <c r="A36" s="18">
        <v>2038</v>
      </c>
      <c r="B36" s="19">
        <v>3107</v>
      </c>
      <c r="C36" s="19">
        <v>4322</v>
      </c>
      <c r="D36" s="19">
        <v>7031</v>
      </c>
      <c r="E36" s="19">
        <v>6281</v>
      </c>
      <c r="F36" s="19">
        <v>2186</v>
      </c>
      <c r="G36" s="14">
        <v>2872</v>
      </c>
      <c r="H36" s="14">
        <v>7921</v>
      </c>
      <c r="I36" s="14">
        <v>2379</v>
      </c>
      <c r="J36" s="14">
        <v>2246</v>
      </c>
      <c r="K36" s="14">
        <v>1653</v>
      </c>
      <c r="L36" s="15">
        <v>8166</v>
      </c>
      <c r="M36" s="14">
        <v>4246</v>
      </c>
      <c r="N36" s="16">
        <v>3331</v>
      </c>
      <c r="O36" s="17">
        <v>1959</v>
      </c>
      <c r="P36" s="26">
        <f t="shared" si="0"/>
        <v>2706.1712802625516</v>
      </c>
    </row>
    <row r="37" spans="1:16">
      <c r="A37" s="18">
        <v>2039</v>
      </c>
      <c r="B37" s="19">
        <v>3134</v>
      </c>
      <c r="C37" s="19">
        <v>4363</v>
      </c>
      <c r="D37" s="19">
        <v>7150</v>
      </c>
      <c r="E37" s="19">
        <v>6385</v>
      </c>
      <c r="F37" s="19">
        <v>2180</v>
      </c>
      <c r="G37" s="14">
        <v>2864</v>
      </c>
      <c r="H37" s="14">
        <v>8064</v>
      </c>
      <c r="I37" s="14">
        <v>2419</v>
      </c>
      <c r="J37" s="14">
        <v>2284</v>
      </c>
      <c r="K37" s="14">
        <v>1681</v>
      </c>
      <c r="L37" s="15">
        <v>8267</v>
      </c>
      <c r="M37" s="14">
        <v>4317</v>
      </c>
      <c r="N37" s="16">
        <v>3387</v>
      </c>
      <c r="O37" s="17">
        <v>1995</v>
      </c>
      <c r="P37" s="26">
        <f t="shared" si="0"/>
        <v>2709.5343633072771</v>
      </c>
    </row>
    <row r="38" spans="1:16">
      <c r="A38" s="18">
        <v>2040</v>
      </c>
      <c r="B38" s="19">
        <v>3171</v>
      </c>
      <c r="C38" s="19">
        <v>4403</v>
      </c>
      <c r="D38" s="19">
        <v>7270</v>
      </c>
      <c r="E38" s="19">
        <v>6490</v>
      </c>
      <c r="F38" s="19">
        <v>2174</v>
      </c>
      <c r="G38" s="14">
        <v>2856</v>
      </c>
      <c r="H38" s="14">
        <v>8209</v>
      </c>
      <c r="I38" s="14">
        <v>2455</v>
      </c>
      <c r="J38" s="14">
        <v>2318</v>
      </c>
      <c r="K38" s="14">
        <v>1706</v>
      </c>
      <c r="L38" s="15">
        <v>8361</v>
      </c>
      <c r="M38" s="14">
        <v>4382</v>
      </c>
      <c r="N38" s="16">
        <v>3439</v>
      </c>
      <c r="O38" s="17">
        <v>2031</v>
      </c>
      <c r="P38" s="26">
        <f t="shared" si="0"/>
        <v>2713.0659818468084</v>
      </c>
    </row>
    <row r="39" spans="1:16">
      <c r="A39" s="18">
        <v>2041</v>
      </c>
      <c r="B39" s="19">
        <v>3199</v>
      </c>
      <c r="C39" s="19">
        <v>4443</v>
      </c>
      <c r="D39" s="19">
        <v>7393</v>
      </c>
      <c r="E39" s="19">
        <v>6598</v>
      </c>
      <c r="F39" s="19">
        <v>2169</v>
      </c>
      <c r="G39" s="14">
        <v>2849</v>
      </c>
      <c r="H39" s="14">
        <v>8356</v>
      </c>
      <c r="I39" s="14">
        <v>2499</v>
      </c>
      <c r="J39" s="14">
        <v>2360</v>
      </c>
      <c r="K39" s="14">
        <v>1737</v>
      </c>
      <c r="L39" s="15">
        <v>8512</v>
      </c>
      <c r="M39" s="14">
        <v>4461</v>
      </c>
      <c r="N39" s="16">
        <v>3501</v>
      </c>
      <c r="O39" s="17">
        <v>2067</v>
      </c>
      <c r="P39" s="26">
        <f t="shared" si="0"/>
        <v>2717.769169520051</v>
      </c>
    </row>
    <row r="40" spans="1:16">
      <c r="A40" s="18">
        <v>2042</v>
      </c>
      <c r="B40" s="19">
        <v>3237</v>
      </c>
      <c r="C40" s="19">
        <v>4484</v>
      </c>
      <c r="D40" s="19">
        <v>7518</v>
      </c>
      <c r="E40" s="19">
        <v>6707</v>
      </c>
      <c r="F40" s="19">
        <v>2163</v>
      </c>
      <c r="G40" s="14">
        <v>2841</v>
      </c>
      <c r="H40" s="14">
        <v>8507</v>
      </c>
      <c r="I40" s="14">
        <v>2544</v>
      </c>
      <c r="J40" s="14">
        <v>2403</v>
      </c>
      <c r="K40" s="14">
        <v>1768</v>
      </c>
      <c r="L40" s="15">
        <v>8665</v>
      </c>
      <c r="M40" s="14">
        <v>4542</v>
      </c>
      <c r="N40" s="16">
        <v>3564</v>
      </c>
      <c r="O40" s="17">
        <v>2104</v>
      </c>
      <c r="P40" s="26">
        <f t="shared" si="0"/>
        <v>2721.6470145714115</v>
      </c>
    </row>
    <row r="41" spans="1:16">
      <c r="A41" s="18">
        <v>2043</v>
      </c>
      <c r="B41" s="19">
        <v>3265</v>
      </c>
      <c r="C41" s="19">
        <v>4528</v>
      </c>
      <c r="D41" s="19">
        <v>7646</v>
      </c>
      <c r="E41" s="19">
        <v>6818</v>
      </c>
      <c r="F41" s="19">
        <v>2157</v>
      </c>
      <c r="G41" s="14">
        <v>2834</v>
      </c>
      <c r="H41" s="14">
        <v>8660</v>
      </c>
      <c r="I41" s="14">
        <v>2590</v>
      </c>
      <c r="J41" s="14">
        <v>2446</v>
      </c>
      <c r="K41" s="14">
        <v>1800</v>
      </c>
      <c r="L41" s="15">
        <v>8821</v>
      </c>
      <c r="M41" s="14">
        <v>4623</v>
      </c>
      <c r="N41" s="16">
        <v>3628</v>
      </c>
      <c r="O41" s="17">
        <v>2142</v>
      </c>
      <c r="P41" s="26">
        <f t="shared" si="0"/>
        <v>2725.7026608336973</v>
      </c>
    </row>
    <row r="42" spans="1:16">
      <c r="A42" s="18">
        <v>2044</v>
      </c>
      <c r="B42" s="19">
        <v>3303</v>
      </c>
      <c r="C42" s="19">
        <v>4573</v>
      </c>
      <c r="D42" s="19">
        <v>7775</v>
      </c>
      <c r="E42" s="19">
        <v>6931</v>
      </c>
      <c r="F42" s="19">
        <v>2151</v>
      </c>
      <c r="G42" s="14">
        <v>2827</v>
      </c>
      <c r="H42" s="14">
        <v>8816</v>
      </c>
      <c r="I42" s="14">
        <v>2637</v>
      </c>
      <c r="J42" s="14">
        <v>2490</v>
      </c>
      <c r="K42" s="14">
        <v>1832</v>
      </c>
      <c r="L42" s="15">
        <v>8979</v>
      </c>
      <c r="M42" s="14">
        <v>4707</v>
      </c>
      <c r="N42" s="16">
        <v>3693</v>
      </c>
      <c r="O42" s="17">
        <v>2181</v>
      </c>
      <c r="P42" s="26">
        <f t="shared" si="0"/>
        <v>2729.9393087287035</v>
      </c>
    </row>
    <row r="43" spans="1:16" ht="16" thickBot="1">
      <c r="A43" s="20">
        <v>2045</v>
      </c>
      <c r="B43" s="19">
        <v>3333</v>
      </c>
      <c r="C43" s="19">
        <v>4617</v>
      </c>
      <c r="D43" s="19">
        <v>7907</v>
      </c>
      <c r="E43" s="19">
        <v>7046</v>
      </c>
      <c r="F43" s="19">
        <v>2146</v>
      </c>
      <c r="G43" s="21">
        <v>2819</v>
      </c>
      <c r="H43" s="21">
        <v>8975</v>
      </c>
      <c r="I43" s="21">
        <v>2684</v>
      </c>
      <c r="J43" s="21">
        <v>2535</v>
      </c>
      <c r="K43" s="21">
        <v>1865</v>
      </c>
      <c r="L43" s="22">
        <v>9141</v>
      </c>
      <c r="M43" s="21">
        <v>4791</v>
      </c>
      <c r="N43" s="23">
        <v>3760</v>
      </c>
      <c r="O43" s="24">
        <v>2220</v>
      </c>
      <c r="P43" s="26">
        <f t="shared" si="0"/>
        <v>2735.3602162858206</v>
      </c>
    </row>
    <row r="45" spans="1:16">
      <c r="A45" t="s">
        <v>154</v>
      </c>
    </row>
    <row r="46" spans="1:16" ht="60">
      <c r="A46" s="7" t="s">
        <v>45</v>
      </c>
      <c r="B46" s="8">
        <f>B9</f>
        <v>30</v>
      </c>
      <c r="C46" s="8">
        <f t="shared" ref="C46:O46" si="1">C9</f>
        <v>400</v>
      </c>
      <c r="D46" s="8">
        <f t="shared" si="1"/>
        <v>200</v>
      </c>
      <c r="E46" s="8">
        <f t="shared" si="1"/>
        <v>400</v>
      </c>
      <c r="F46" s="8">
        <f t="shared" si="1"/>
        <v>20</v>
      </c>
      <c r="G46" s="8" t="str">
        <f t="shared" si="1"/>
        <v>DG-PV</v>
      </c>
      <c r="H46" s="8">
        <f t="shared" si="1"/>
        <v>100</v>
      </c>
      <c r="I46" s="8" t="str">
        <f t="shared" si="1"/>
        <v>383 (3 x 1)</v>
      </c>
      <c r="J46" s="8" t="str">
        <f t="shared" si="1"/>
        <v>152 (1 x 1)</v>
      </c>
      <c r="K46" s="8">
        <f t="shared" si="1"/>
        <v>100</v>
      </c>
      <c r="L46" s="8">
        <f t="shared" si="1"/>
        <v>20</v>
      </c>
      <c r="M46" s="8" t="str">
        <f t="shared" si="1"/>
        <v>27 (3 x             9 MW)</v>
      </c>
      <c r="N46" s="8" t="str">
        <f t="shared" si="1"/>
        <v>54 (6 x              9 MW)</v>
      </c>
      <c r="O46" s="8" t="str">
        <f t="shared" si="1"/>
        <v>100 (6 x 16.8 MW) Power Barge</v>
      </c>
      <c r="P46" s="25"/>
    </row>
    <row r="47" spans="1:16">
      <c r="A47" s="113" t="s">
        <v>138</v>
      </c>
      <c r="B47" s="115">
        <f>VALUE(LEFT(B46, FIND(" ", B46&amp;" ")-1))</f>
        <v>30</v>
      </c>
      <c r="C47" s="115">
        <f t="shared" ref="C47:O47" si="2">VALUE(LEFT(C46, FIND(" ", C46&amp;" ")-1))</f>
        <v>400</v>
      </c>
      <c r="D47" s="115">
        <f t="shared" si="2"/>
        <v>200</v>
      </c>
      <c r="E47" s="115">
        <f t="shared" si="2"/>
        <v>400</v>
      </c>
      <c r="F47" s="115">
        <f t="shared" si="2"/>
        <v>20</v>
      </c>
      <c r="G47" s="116">
        <v>5.0000000000000001E-3</v>
      </c>
      <c r="H47" s="115">
        <f t="shared" si="2"/>
        <v>100</v>
      </c>
      <c r="I47" s="115">
        <f t="shared" si="2"/>
        <v>383</v>
      </c>
      <c r="J47" s="115">
        <f t="shared" si="2"/>
        <v>152</v>
      </c>
      <c r="K47" s="115">
        <f t="shared" si="2"/>
        <v>100</v>
      </c>
      <c r="L47" s="115">
        <f t="shared" si="2"/>
        <v>20</v>
      </c>
      <c r="M47" s="115">
        <f t="shared" si="2"/>
        <v>27</v>
      </c>
      <c r="N47" s="115">
        <f t="shared" si="2"/>
        <v>54</v>
      </c>
      <c r="O47" s="115">
        <f t="shared" si="2"/>
        <v>100</v>
      </c>
      <c r="P47" s="116">
        <f>F47</f>
        <v>20</v>
      </c>
    </row>
    <row r="48" spans="1:16" ht="60">
      <c r="A48" s="107" t="s">
        <v>134</v>
      </c>
      <c r="B48" s="108">
        <v>13700</v>
      </c>
      <c r="C48" s="109" t="s">
        <v>135</v>
      </c>
      <c r="D48" s="109" t="s">
        <v>135</v>
      </c>
      <c r="E48" s="109" t="s">
        <v>135</v>
      </c>
      <c r="F48" s="110" t="s">
        <v>136</v>
      </c>
      <c r="G48" s="111"/>
      <c r="H48" s="112" t="s">
        <v>135</v>
      </c>
      <c r="I48" s="110">
        <v>30400</v>
      </c>
      <c r="J48" s="108">
        <v>23300</v>
      </c>
      <c r="K48" s="108">
        <v>16200</v>
      </c>
      <c r="L48" s="109" t="s">
        <v>135</v>
      </c>
      <c r="M48" s="108">
        <v>13700</v>
      </c>
      <c r="N48" s="108">
        <v>15100</v>
      </c>
      <c r="O48" s="108">
        <v>16200</v>
      </c>
    </row>
    <row r="49" spans="1:16">
      <c r="A49" s="113" t="s">
        <v>138</v>
      </c>
      <c r="B49" s="114">
        <f>IF(B48="Included in CapEx", 0, B48)</f>
        <v>13700</v>
      </c>
      <c r="C49" s="114">
        <f t="shared" ref="C49:E49" si="3">IF(C48="Included in CapEx", 0, C48)</f>
        <v>0</v>
      </c>
      <c r="D49" s="114">
        <f t="shared" si="3"/>
        <v>0</v>
      </c>
      <c r="E49" s="114">
        <f t="shared" si="3"/>
        <v>0</v>
      </c>
      <c r="F49" s="113">
        <f>AVERAGE(2900, 13700)</f>
        <v>8300</v>
      </c>
      <c r="G49" s="114">
        <f t="shared" ref="G49:O49" si="4">IF(G48="Included in CapEx", 0, G48)</f>
        <v>0</v>
      </c>
      <c r="H49" s="114">
        <f t="shared" si="4"/>
        <v>0</v>
      </c>
      <c r="I49" s="114">
        <f t="shared" si="4"/>
        <v>30400</v>
      </c>
      <c r="J49" s="114">
        <f t="shared" si="4"/>
        <v>23300</v>
      </c>
      <c r="K49" s="114">
        <f t="shared" si="4"/>
        <v>16200</v>
      </c>
      <c r="L49" s="114">
        <f t="shared" si="4"/>
        <v>0</v>
      </c>
      <c r="M49" s="114">
        <f t="shared" si="4"/>
        <v>13700</v>
      </c>
      <c r="N49" s="114">
        <f t="shared" si="4"/>
        <v>15100</v>
      </c>
      <c r="O49" s="114">
        <f t="shared" si="4"/>
        <v>16200</v>
      </c>
      <c r="P49" s="117">
        <f>F49</f>
        <v>8300</v>
      </c>
    </row>
    <row r="50" spans="1:16">
      <c r="A50" s="113"/>
      <c r="B50" s="114"/>
      <c r="C50" s="26"/>
      <c r="D50" s="26"/>
      <c r="E50" s="26"/>
      <c r="F50" s="26"/>
      <c r="G50" s="26"/>
      <c r="H50" s="26"/>
      <c r="I50" s="114"/>
      <c r="J50" s="114"/>
      <c r="K50" s="114"/>
      <c r="L50" s="114"/>
      <c r="M50" s="114"/>
      <c r="N50" s="114"/>
      <c r="O50" s="114"/>
    </row>
    <row r="51" spans="1:16">
      <c r="A51" s="114"/>
      <c r="B51" s="114" t="str">
        <f>B6</f>
        <v>OnshoreWind</v>
      </c>
      <c r="C51" s="114" t="str">
        <f t="shared" ref="C51:O51" si="5">C6</f>
        <v>OffshoreWind</v>
      </c>
      <c r="D51" s="114" t="str">
        <f t="shared" si="5"/>
        <v>MauiOahuWind200</v>
      </c>
      <c r="E51" s="114" t="str">
        <f t="shared" si="5"/>
        <v>MauiOahuWind400</v>
      </c>
      <c r="F51" s="114" t="str">
        <f t="shared" si="5"/>
        <v>CentralFixedPV</v>
      </c>
      <c r="G51" s="114" t="str">
        <f t="shared" si="5"/>
        <v>DistPV</v>
      </c>
      <c r="H51" s="114" t="str">
        <f t="shared" si="5"/>
        <v>SolarCSPStorage</v>
      </c>
      <c r="I51" s="114" t="str">
        <f t="shared" si="5"/>
        <v>CC_383</v>
      </c>
      <c r="J51" s="114" t="str">
        <f t="shared" si="5"/>
        <v>CC_152</v>
      </c>
      <c r="K51" s="114" t="str">
        <f t="shared" si="5"/>
        <v>CT_100</v>
      </c>
      <c r="L51" s="114" t="str">
        <f t="shared" si="5"/>
        <v>Biomass</v>
      </c>
      <c r="M51" s="114" t="str">
        <f t="shared" si="5"/>
        <v>IC_MCBH</v>
      </c>
      <c r="N51" s="114" t="str">
        <f t="shared" si="5"/>
        <v>IC_Schofield</v>
      </c>
      <c r="O51" s="114" t="str">
        <f t="shared" si="5"/>
        <v>IC_Barge</v>
      </c>
      <c r="P51" s="114" t="str">
        <f t="shared" ref="P51" si="6">P6</f>
        <v>CentralTrackingPV</v>
      </c>
    </row>
    <row r="52" spans="1:16">
      <c r="A52" s="113" t="s">
        <v>137</v>
      </c>
      <c r="B52" s="26">
        <f>B49/B47</f>
        <v>456.66666666666669</v>
      </c>
      <c r="C52" s="26">
        <f t="shared" ref="C52:P52" si="7">C49/C47</f>
        <v>0</v>
      </c>
      <c r="D52" s="26">
        <f t="shared" si="7"/>
        <v>0</v>
      </c>
      <c r="E52" s="26">
        <f t="shared" si="7"/>
        <v>0</v>
      </c>
      <c r="F52" s="26">
        <f t="shared" si="7"/>
        <v>415</v>
      </c>
      <c r="G52" s="26">
        <f t="shared" si="7"/>
        <v>0</v>
      </c>
      <c r="H52" s="26">
        <f t="shared" si="7"/>
        <v>0</v>
      </c>
      <c r="I52" s="26">
        <f t="shared" si="7"/>
        <v>79.373368146214105</v>
      </c>
      <c r="J52" s="26">
        <f t="shared" si="7"/>
        <v>153.28947368421052</v>
      </c>
      <c r="K52" s="26">
        <f t="shared" si="7"/>
        <v>162</v>
      </c>
      <c r="L52" s="26">
        <f t="shared" si="7"/>
        <v>0</v>
      </c>
      <c r="M52" s="26">
        <f t="shared" si="7"/>
        <v>507.40740740740739</v>
      </c>
      <c r="N52" s="26">
        <f t="shared" si="7"/>
        <v>279.62962962962962</v>
      </c>
      <c r="O52" s="26">
        <f t="shared" si="7"/>
        <v>162</v>
      </c>
      <c r="P52" s="26">
        <f t="shared" si="7"/>
        <v>415</v>
      </c>
    </row>
    <row r="54" spans="1:16" ht="30">
      <c r="A54" s="124" t="s">
        <v>151</v>
      </c>
      <c r="B54" s="125">
        <v>27.4</v>
      </c>
      <c r="C54" s="125">
        <v>96.71</v>
      </c>
      <c r="D54" s="125">
        <v>27.4</v>
      </c>
      <c r="E54" s="125">
        <v>27.4</v>
      </c>
      <c r="F54" s="126">
        <v>22.97</v>
      </c>
      <c r="G54" t="s">
        <v>53</v>
      </c>
      <c r="H54" s="125">
        <v>92.38</v>
      </c>
      <c r="I54" s="127" t="s">
        <v>152</v>
      </c>
      <c r="J54" s="126">
        <v>17.29</v>
      </c>
      <c r="K54" s="126">
        <v>9.01</v>
      </c>
      <c r="L54" s="125">
        <v>79.05</v>
      </c>
      <c r="M54" s="125">
        <v>34.46</v>
      </c>
      <c r="N54" s="125">
        <v>34.46</v>
      </c>
      <c r="O54" s="125">
        <v>34.46</v>
      </c>
    </row>
    <row r="55" spans="1:16" ht="30">
      <c r="A55" s="124" t="s">
        <v>153</v>
      </c>
      <c r="B55" s="125">
        <v>0</v>
      </c>
      <c r="C55" s="125">
        <v>0</v>
      </c>
      <c r="D55" s="125">
        <v>0</v>
      </c>
      <c r="E55" s="125">
        <v>0</v>
      </c>
      <c r="F55" s="125">
        <v>0</v>
      </c>
      <c r="G55" t="s">
        <v>53</v>
      </c>
      <c r="H55" s="125">
        <v>0</v>
      </c>
      <c r="I55" s="127" t="s">
        <v>152</v>
      </c>
      <c r="J55" s="126">
        <v>4.49</v>
      </c>
      <c r="K55" s="126">
        <v>12.99</v>
      </c>
      <c r="L55" s="128">
        <v>84.98</v>
      </c>
      <c r="M55" s="129">
        <v>20.96</v>
      </c>
      <c r="N55" s="129">
        <v>20.96</v>
      </c>
      <c r="O55" s="129">
        <v>20.96</v>
      </c>
    </row>
    <row r="56" spans="1:16">
      <c r="A56" t="s">
        <v>155</v>
      </c>
      <c r="B56" s="26">
        <f>B54</f>
        <v>27.4</v>
      </c>
      <c r="C56" s="26">
        <f t="shared" ref="C56:O57" si="8">C54</f>
        <v>96.71</v>
      </c>
      <c r="D56" s="26">
        <f t="shared" si="8"/>
        <v>27.4</v>
      </c>
      <c r="E56" s="26">
        <f t="shared" si="8"/>
        <v>27.4</v>
      </c>
      <c r="F56" s="26">
        <f t="shared" si="8"/>
        <v>22.97</v>
      </c>
      <c r="G56" s="113">
        <v>0</v>
      </c>
      <c r="H56" s="26">
        <f t="shared" si="8"/>
        <v>92.38</v>
      </c>
      <c r="I56" s="113">
        <f>J56</f>
        <v>17.29</v>
      </c>
      <c r="J56" s="26">
        <f t="shared" si="8"/>
        <v>17.29</v>
      </c>
      <c r="K56" s="26">
        <f t="shared" si="8"/>
        <v>9.01</v>
      </c>
      <c r="L56" s="26">
        <f t="shared" si="8"/>
        <v>79.05</v>
      </c>
      <c r="M56" s="26">
        <f t="shared" si="8"/>
        <v>34.46</v>
      </c>
      <c r="N56" s="26">
        <f t="shared" si="8"/>
        <v>34.46</v>
      </c>
      <c r="O56" s="26">
        <f t="shared" si="8"/>
        <v>34.46</v>
      </c>
      <c r="P56" s="113">
        <f t="shared" ref="P56:P57" si="9">F56</f>
        <v>22.97</v>
      </c>
    </row>
    <row r="57" spans="1:16">
      <c r="A57" t="s">
        <v>156</v>
      </c>
      <c r="B57" s="26">
        <f>B55</f>
        <v>0</v>
      </c>
      <c r="C57" s="26">
        <f t="shared" si="8"/>
        <v>0</v>
      </c>
      <c r="D57" s="26">
        <f t="shared" si="8"/>
        <v>0</v>
      </c>
      <c r="E57" s="26">
        <f t="shared" si="8"/>
        <v>0</v>
      </c>
      <c r="F57" s="26">
        <f t="shared" si="8"/>
        <v>0</v>
      </c>
      <c r="G57" s="113">
        <v>0</v>
      </c>
      <c r="H57" s="26">
        <f t="shared" si="8"/>
        <v>0</v>
      </c>
      <c r="I57" s="113">
        <f>J57</f>
        <v>4.49</v>
      </c>
      <c r="J57" s="26">
        <f t="shared" si="8"/>
        <v>4.49</v>
      </c>
      <c r="K57" s="26">
        <f t="shared" si="8"/>
        <v>12.99</v>
      </c>
      <c r="L57" s="26">
        <f t="shared" si="8"/>
        <v>84.98</v>
      </c>
      <c r="M57" s="26">
        <f t="shared" si="8"/>
        <v>20.96</v>
      </c>
      <c r="N57" s="26">
        <f t="shared" si="8"/>
        <v>20.96</v>
      </c>
      <c r="O57" s="26">
        <f t="shared" si="8"/>
        <v>20.96</v>
      </c>
      <c r="P57" s="113">
        <f t="shared" si="9"/>
        <v>0</v>
      </c>
    </row>
  </sheetData>
  <mergeCells count="16">
    <mergeCell ref="P12:P13"/>
    <mergeCell ref="A11:O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topLeftCell="L1" workbookViewId="0">
      <selection activeCell="U47" sqref="U47"/>
    </sheetView>
  </sheetViews>
  <sheetFormatPr baseColWidth="10" defaultRowHeight="15" x14ac:dyDescent="0"/>
  <sheetData>
    <row r="1" spans="1:28" ht="20">
      <c r="A1" s="27"/>
      <c r="B1" s="139" t="s">
        <v>77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1"/>
      <c r="AA1" s="27"/>
      <c r="AB1" s="27"/>
    </row>
    <row r="2" spans="1:28" ht="20">
      <c r="A2" s="27"/>
      <c r="B2" s="142" t="s">
        <v>78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4"/>
      <c r="AA2" s="27"/>
      <c r="AB2" s="27"/>
    </row>
    <row r="3" spans="1:28" ht="20">
      <c r="A3" s="27"/>
      <c r="B3" s="142" t="s">
        <v>79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4"/>
      <c r="AA3" s="27"/>
      <c r="AB3" s="27"/>
    </row>
    <row r="4" spans="1:28" ht="16" thickBot="1">
      <c r="A4" s="27"/>
      <c r="B4" s="145" t="s">
        <v>80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7"/>
      <c r="AA4" s="27"/>
      <c r="AB4" s="27"/>
    </row>
    <row r="5" spans="1:28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>
      <c r="A6" s="27"/>
      <c r="B6" s="28" t="s">
        <v>81</v>
      </c>
      <c r="C6" s="29" t="s">
        <v>82</v>
      </c>
      <c r="D6" s="148" t="s">
        <v>83</v>
      </c>
      <c r="E6" s="149"/>
      <c r="F6" s="149"/>
      <c r="G6" s="149"/>
      <c r="H6" s="150"/>
      <c r="I6" s="148" t="s">
        <v>84</v>
      </c>
      <c r="J6" s="149"/>
      <c r="K6" s="149"/>
      <c r="L6" s="149"/>
      <c r="M6" s="150"/>
      <c r="N6" s="148" t="s">
        <v>85</v>
      </c>
      <c r="O6" s="149"/>
      <c r="P6" s="149"/>
      <c r="Q6" s="149"/>
      <c r="R6" s="151"/>
      <c r="S6" s="152" t="s">
        <v>86</v>
      </c>
      <c r="T6" s="151"/>
      <c r="U6" s="152" t="s">
        <v>87</v>
      </c>
      <c r="V6" s="149"/>
      <c r="W6" s="151"/>
      <c r="X6" s="152" t="s">
        <v>88</v>
      </c>
      <c r="Y6" s="151"/>
      <c r="Z6" s="31" t="s">
        <v>89</v>
      </c>
      <c r="AA6" s="27"/>
      <c r="AB6" s="27"/>
    </row>
    <row r="7" spans="1:28">
      <c r="A7" s="27"/>
      <c r="B7" s="32" t="s">
        <v>90</v>
      </c>
      <c r="C7" s="33">
        <v>10</v>
      </c>
      <c r="D7" s="34">
        <v>1</v>
      </c>
      <c r="E7" s="34">
        <v>5</v>
      </c>
      <c r="F7" s="34">
        <v>20</v>
      </c>
      <c r="G7" s="34">
        <v>50</v>
      </c>
      <c r="H7" s="34">
        <v>100</v>
      </c>
      <c r="I7" s="34">
        <v>1</v>
      </c>
      <c r="J7" s="34">
        <v>5</v>
      </c>
      <c r="K7" s="34">
        <v>20</v>
      </c>
      <c r="L7" s="34">
        <v>50</v>
      </c>
      <c r="M7" s="34">
        <v>100</v>
      </c>
      <c r="N7" s="34">
        <v>1</v>
      </c>
      <c r="O7" s="34">
        <v>5</v>
      </c>
      <c r="P7" s="34">
        <v>20</v>
      </c>
      <c r="Q7" s="34">
        <v>50</v>
      </c>
      <c r="R7" s="34">
        <v>100</v>
      </c>
      <c r="S7" s="153">
        <v>2E-3</v>
      </c>
      <c r="T7" s="154"/>
      <c r="U7" s="34">
        <v>30</v>
      </c>
      <c r="V7" s="34">
        <v>30</v>
      </c>
      <c r="W7" s="34">
        <v>50</v>
      </c>
      <c r="X7" s="34">
        <v>0.05</v>
      </c>
      <c r="Y7" s="34">
        <v>0.1</v>
      </c>
      <c r="Z7" s="34">
        <v>5</v>
      </c>
      <c r="AA7" s="27"/>
      <c r="AB7" s="27"/>
    </row>
    <row r="8" spans="1:28" ht="45">
      <c r="A8" s="27"/>
      <c r="B8" s="32" t="s">
        <v>91</v>
      </c>
      <c r="C8" s="35" t="s">
        <v>92</v>
      </c>
      <c r="D8" s="155" t="s">
        <v>93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7"/>
      <c r="S8" s="36" t="s">
        <v>94</v>
      </c>
      <c r="T8" s="36" t="s">
        <v>95</v>
      </c>
      <c r="U8" s="37" t="s">
        <v>96</v>
      </c>
      <c r="V8" s="37" t="s">
        <v>97</v>
      </c>
      <c r="W8" s="37" t="s">
        <v>97</v>
      </c>
      <c r="X8" s="37" t="s">
        <v>96</v>
      </c>
      <c r="Y8" s="37" t="s">
        <v>96</v>
      </c>
      <c r="Z8" s="37" t="s">
        <v>96</v>
      </c>
      <c r="AA8" s="27"/>
      <c r="AB8" s="27"/>
    </row>
    <row r="9" spans="1:28">
      <c r="A9" s="27"/>
      <c r="B9" s="32" t="s">
        <v>98</v>
      </c>
      <c r="C9" s="38">
        <v>0.25</v>
      </c>
      <c r="D9" s="39">
        <v>0.5</v>
      </c>
      <c r="E9" s="39">
        <v>0.5</v>
      </c>
      <c r="F9" s="39">
        <v>0.5</v>
      </c>
      <c r="G9" s="39">
        <v>0.5</v>
      </c>
      <c r="H9" s="39">
        <v>0.5</v>
      </c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39">
        <v>4</v>
      </c>
      <c r="O9" s="39">
        <v>4</v>
      </c>
      <c r="P9" s="39">
        <v>4</v>
      </c>
      <c r="Q9" s="39">
        <v>4</v>
      </c>
      <c r="R9" s="39">
        <v>4</v>
      </c>
      <c r="S9" s="158">
        <v>4</v>
      </c>
      <c r="T9" s="159"/>
      <c r="U9" s="39">
        <v>6</v>
      </c>
      <c r="V9" s="39">
        <v>6</v>
      </c>
      <c r="W9" s="39">
        <v>6</v>
      </c>
      <c r="X9" s="39">
        <v>2</v>
      </c>
      <c r="Y9" s="39">
        <v>2</v>
      </c>
      <c r="Z9" s="39">
        <v>2</v>
      </c>
      <c r="AA9" s="27"/>
      <c r="AB9" s="27"/>
    </row>
    <row r="10" spans="1:28">
      <c r="A10" s="27"/>
      <c r="B10" s="32" t="s">
        <v>99</v>
      </c>
      <c r="C10" s="40">
        <v>0.85</v>
      </c>
      <c r="D10" s="160">
        <v>0.81</v>
      </c>
      <c r="E10" s="161"/>
      <c r="F10" s="161"/>
      <c r="G10" s="161"/>
      <c r="H10" s="162"/>
      <c r="I10" s="160">
        <v>0.81</v>
      </c>
      <c r="J10" s="161"/>
      <c r="K10" s="161"/>
      <c r="L10" s="161"/>
      <c r="M10" s="162"/>
      <c r="N10" s="160">
        <v>0.88</v>
      </c>
      <c r="O10" s="161"/>
      <c r="P10" s="161"/>
      <c r="Q10" s="161"/>
      <c r="R10" s="162"/>
      <c r="S10" s="160">
        <v>0.88</v>
      </c>
      <c r="T10" s="163"/>
      <c r="U10" s="41"/>
      <c r="V10" s="42">
        <v>0.8</v>
      </c>
      <c r="W10" s="42">
        <v>0.8</v>
      </c>
      <c r="X10" s="42">
        <v>0.88</v>
      </c>
      <c r="Y10" s="42">
        <v>0.88</v>
      </c>
      <c r="Z10" s="42">
        <v>0.81</v>
      </c>
      <c r="AA10" s="27"/>
      <c r="AB10" s="27"/>
    </row>
    <row r="11" spans="1:28">
      <c r="A11" s="27"/>
      <c r="B11" s="32" t="s">
        <v>100</v>
      </c>
      <c r="C11" s="43">
        <v>15000</v>
      </c>
      <c r="D11" s="164" t="s">
        <v>101</v>
      </c>
      <c r="E11" s="165"/>
      <c r="F11" s="165"/>
      <c r="G11" s="165"/>
      <c r="H11" s="166"/>
      <c r="I11" s="167" t="s">
        <v>102</v>
      </c>
      <c r="J11" s="168"/>
      <c r="K11" s="168"/>
      <c r="L11" s="168"/>
      <c r="M11" s="169"/>
      <c r="N11" s="167" t="s">
        <v>103</v>
      </c>
      <c r="O11" s="168"/>
      <c r="P11" s="168"/>
      <c r="Q11" s="168"/>
      <c r="R11" s="170"/>
      <c r="S11" s="160" t="s">
        <v>104</v>
      </c>
      <c r="T11" s="163"/>
      <c r="U11" s="171" t="s">
        <v>104</v>
      </c>
      <c r="V11" s="172"/>
      <c r="W11" s="173"/>
      <c r="X11" s="160" t="s">
        <v>104</v>
      </c>
      <c r="Y11" s="162"/>
      <c r="Z11" s="45" t="s">
        <v>104</v>
      </c>
      <c r="AA11" s="27"/>
      <c r="AB11" s="27"/>
    </row>
    <row r="12" spans="1:28">
      <c r="A12" s="27"/>
      <c r="B12" s="32" t="s">
        <v>105</v>
      </c>
      <c r="C12" s="40">
        <v>1</v>
      </c>
      <c r="D12" s="164" t="s">
        <v>106</v>
      </c>
      <c r="E12" s="165"/>
      <c r="F12" s="165"/>
      <c r="G12" s="165"/>
      <c r="H12" s="174"/>
      <c r="I12" s="175" t="s">
        <v>107</v>
      </c>
      <c r="J12" s="168"/>
      <c r="K12" s="168"/>
      <c r="L12" s="168"/>
      <c r="M12" s="170"/>
      <c r="N12" s="175" t="s">
        <v>108</v>
      </c>
      <c r="O12" s="168"/>
      <c r="P12" s="168"/>
      <c r="Q12" s="168"/>
      <c r="R12" s="170"/>
      <c r="S12" s="160" t="s">
        <v>106</v>
      </c>
      <c r="T12" s="163"/>
      <c r="U12" s="171" t="s">
        <v>106</v>
      </c>
      <c r="V12" s="172"/>
      <c r="W12" s="173"/>
      <c r="X12" s="160" t="s">
        <v>106</v>
      </c>
      <c r="Y12" s="162"/>
      <c r="Z12" s="45" t="s">
        <v>106</v>
      </c>
      <c r="AA12" s="27"/>
      <c r="AB12" s="27"/>
    </row>
    <row r="13" spans="1:28">
      <c r="A13" s="27"/>
      <c r="B13" s="46" t="s">
        <v>109</v>
      </c>
      <c r="C13" s="47">
        <v>0.15</v>
      </c>
      <c r="D13" s="164">
        <v>15</v>
      </c>
      <c r="E13" s="165"/>
      <c r="F13" s="165"/>
      <c r="G13" s="165"/>
      <c r="H13" s="174"/>
      <c r="I13" s="179">
        <v>15</v>
      </c>
      <c r="J13" s="172"/>
      <c r="K13" s="172"/>
      <c r="L13" s="172"/>
      <c r="M13" s="180"/>
      <c r="N13" s="171">
        <v>15</v>
      </c>
      <c r="O13" s="172"/>
      <c r="P13" s="172"/>
      <c r="Q13" s="172"/>
      <c r="R13" s="180"/>
      <c r="S13" s="181">
        <v>0.1</v>
      </c>
      <c r="T13" s="163"/>
      <c r="U13" s="48">
        <v>15</v>
      </c>
      <c r="V13" s="48">
        <v>40</v>
      </c>
      <c r="W13" s="48">
        <v>40</v>
      </c>
      <c r="X13" s="48">
        <v>10</v>
      </c>
      <c r="Y13" s="48">
        <v>10</v>
      </c>
      <c r="Z13" s="48">
        <v>15</v>
      </c>
      <c r="AA13" s="27"/>
      <c r="AB13" s="27"/>
    </row>
    <row r="14" spans="1:28" ht="16" thickBot="1">
      <c r="A14" s="27"/>
      <c r="B14" s="3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6" thickBot="1">
      <c r="A15" s="27"/>
      <c r="B15" s="176" t="s">
        <v>110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8"/>
      <c r="AA15" s="27"/>
      <c r="AB15" s="27"/>
    </row>
    <row r="16" spans="1:28">
      <c r="A16" s="27"/>
      <c r="B16" s="30" t="s">
        <v>111</v>
      </c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2" t="s">
        <v>112</v>
      </c>
      <c r="T16" s="52" t="s">
        <v>113</v>
      </c>
      <c r="U16" s="27"/>
      <c r="V16" s="27"/>
      <c r="W16" s="27"/>
      <c r="X16" s="27"/>
      <c r="Y16" s="27"/>
      <c r="Z16" s="27"/>
      <c r="AA16" s="27"/>
      <c r="AB16" s="27"/>
    </row>
    <row r="17" spans="1:28">
      <c r="A17" s="27"/>
      <c r="B17" s="44">
        <v>2016</v>
      </c>
      <c r="C17" s="53">
        <v>9400</v>
      </c>
      <c r="D17" s="54">
        <v>1506</v>
      </c>
      <c r="E17" s="54">
        <v>1506</v>
      </c>
      <c r="F17" s="54">
        <v>1506</v>
      </c>
      <c r="G17" s="54">
        <v>1506</v>
      </c>
      <c r="H17" s="54">
        <v>1506</v>
      </c>
      <c r="I17" s="54">
        <v>1083</v>
      </c>
      <c r="J17" s="54">
        <v>1083</v>
      </c>
      <c r="K17" s="54">
        <v>1083</v>
      </c>
      <c r="L17" s="54">
        <v>1083</v>
      </c>
      <c r="M17" s="54">
        <v>1083</v>
      </c>
      <c r="N17" s="54">
        <v>660</v>
      </c>
      <c r="O17" s="54">
        <v>660</v>
      </c>
      <c r="P17" s="54">
        <v>660</v>
      </c>
      <c r="Q17" s="54">
        <v>660</v>
      </c>
      <c r="R17" s="54">
        <v>660</v>
      </c>
      <c r="S17" s="54">
        <v>506</v>
      </c>
      <c r="T17" s="55">
        <v>1026</v>
      </c>
      <c r="U17" s="54">
        <v>530</v>
      </c>
      <c r="V17" s="54">
        <v>583</v>
      </c>
      <c r="W17" s="54">
        <v>583</v>
      </c>
      <c r="X17" s="54">
        <v>553</v>
      </c>
      <c r="Y17" s="54">
        <v>553</v>
      </c>
      <c r="Z17" s="54">
        <v>1083</v>
      </c>
      <c r="AA17" s="27"/>
      <c r="AB17" s="56"/>
    </row>
    <row r="18" spans="1:28">
      <c r="A18" s="27"/>
      <c r="B18" s="44">
        <v>2017</v>
      </c>
      <c r="C18" s="57">
        <v>8632</v>
      </c>
      <c r="D18" s="14">
        <v>1383</v>
      </c>
      <c r="E18" s="14">
        <v>1383</v>
      </c>
      <c r="F18" s="14">
        <v>1383</v>
      </c>
      <c r="G18" s="14">
        <v>1383</v>
      </c>
      <c r="H18" s="14">
        <v>1383</v>
      </c>
      <c r="I18" s="14">
        <v>999</v>
      </c>
      <c r="J18" s="14">
        <v>999</v>
      </c>
      <c r="K18" s="14">
        <v>999</v>
      </c>
      <c r="L18" s="14">
        <v>999</v>
      </c>
      <c r="M18" s="14">
        <v>999</v>
      </c>
      <c r="N18" s="14">
        <v>615</v>
      </c>
      <c r="O18" s="14">
        <v>615</v>
      </c>
      <c r="P18" s="14">
        <v>615</v>
      </c>
      <c r="Q18" s="14">
        <v>615</v>
      </c>
      <c r="R18" s="14">
        <v>615</v>
      </c>
      <c r="S18" s="14">
        <v>465</v>
      </c>
      <c r="T18" s="15">
        <v>961</v>
      </c>
      <c r="U18" s="14">
        <v>493</v>
      </c>
      <c r="V18" s="14">
        <v>594</v>
      </c>
      <c r="W18" s="14">
        <v>594</v>
      </c>
      <c r="X18" s="14">
        <v>511</v>
      </c>
      <c r="Y18" s="14">
        <v>511</v>
      </c>
      <c r="Z18" s="14">
        <v>999</v>
      </c>
      <c r="AA18" s="27"/>
      <c r="AB18" s="27"/>
    </row>
    <row r="19" spans="1:28">
      <c r="A19" s="27"/>
      <c r="B19" s="44">
        <v>2018</v>
      </c>
      <c r="C19" s="57">
        <v>7877</v>
      </c>
      <c r="D19" s="14">
        <v>1262</v>
      </c>
      <c r="E19" s="14">
        <v>1262</v>
      </c>
      <c r="F19" s="14">
        <v>1262</v>
      </c>
      <c r="G19" s="14">
        <v>1262</v>
      </c>
      <c r="H19" s="14">
        <v>1262</v>
      </c>
      <c r="I19" s="14">
        <v>914</v>
      </c>
      <c r="J19" s="14">
        <v>914</v>
      </c>
      <c r="K19" s="14">
        <v>914</v>
      </c>
      <c r="L19" s="14">
        <v>914</v>
      </c>
      <c r="M19" s="14">
        <v>914</v>
      </c>
      <c r="N19" s="14">
        <v>565</v>
      </c>
      <c r="O19" s="14">
        <v>565</v>
      </c>
      <c r="P19" s="14">
        <v>565</v>
      </c>
      <c r="Q19" s="14">
        <v>565</v>
      </c>
      <c r="R19" s="14">
        <v>565</v>
      </c>
      <c r="S19" s="14">
        <v>416</v>
      </c>
      <c r="T19" s="15">
        <v>884</v>
      </c>
      <c r="U19" s="14">
        <v>454</v>
      </c>
      <c r="V19" s="14">
        <v>605</v>
      </c>
      <c r="W19" s="14">
        <v>605</v>
      </c>
      <c r="X19" s="14">
        <v>461</v>
      </c>
      <c r="Y19" s="14">
        <v>461</v>
      </c>
      <c r="Z19" s="14">
        <v>914</v>
      </c>
      <c r="AA19" s="27"/>
      <c r="AB19" s="27"/>
    </row>
    <row r="20" spans="1:28">
      <c r="A20" s="27"/>
      <c r="B20" s="44">
        <v>2019</v>
      </c>
      <c r="C20" s="57">
        <v>7253</v>
      </c>
      <c r="D20" s="14">
        <v>1162</v>
      </c>
      <c r="E20" s="14">
        <v>1162</v>
      </c>
      <c r="F20" s="14">
        <v>1162</v>
      </c>
      <c r="G20" s="14">
        <v>1162</v>
      </c>
      <c r="H20" s="14">
        <v>1162</v>
      </c>
      <c r="I20" s="14">
        <v>843</v>
      </c>
      <c r="J20" s="14">
        <v>843</v>
      </c>
      <c r="K20" s="14">
        <v>843</v>
      </c>
      <c r="L20" s="14">
        <v>843</v>
      </c>
      <c r="M20" s="14">
        <v>843</v>
      </c>
      <c r="N20" s="14">
        <v>524</v>
      </c>
      <c r="O20" s="14">
        <v>524</v>
      </c>
      <c r="P20" s="14">
        <v>524</v>
      </c>
      <c r="Q20" s="14">
        <v>524</v>
      </c>
      <c r="R20" s="14">
        <v>524</v>
      </c>
      <c r="S20" s="14">
        <v>373</v>
      </c>
      <c r="T20" s="15">
        <v>817</v>
      </c>
      <c r="U20" s="14">
        <v>421</v>
      </c>
      <c r="V20" s="14">
        <v>615</v>
      </c>
      <c r="W20" s="14">
        <v>615</v>
      </c>
      <c r="X20" s="14">
        <v>417</v>
      </c>
      <c r="Y20" s="14">
        <v>417</v>
      </c>
      <c r="Z20" s="14">
        <v>843</v>
      </c>
      <c r="AA20" s="27"/>
      <c r="AB20" s="27"/>
    </row>
    <row r="21" spans="1:28">
      <c r="A21" s="27"/>
      <c r="B21" s="44">
        <v>2020</v>
      </c>
      <c r="C21" s="57">
        <v>6729</v>
      </c>
      <c r="D21" s="14">
        <v>1078</v>
      </c>
      <c r="E21" s="14">
        <v>1078</v>
      </c>
      <c r="F21" s="14">
        <v>1078</v>
      </c>
      <c r="G21" s="14">
        <v>1078</v>
      </c>
      <c r="H21" s="14">
        <v>1078</v>
      </c>
      <c r="I21" s="14">
        <v>782</v>
      </c>
      <c r="J21" s="14">
        <v>782</v>
      </c>
      <c r="K21" s="14">
        <v>782</v>
      </c>
      <c r="L21" s="14">
        <v>782</v>
      </c>
      <c r="M21" s="14">
        <v>782</v>
      </c>
      <c r="N21" s="14">
        <v>487</v>
      </c>
      <c r="O21" s="14">
        <v>487</v>
      </c>
      <c r="P21" s="14">
        <v>487</v>
      </c>
      <c r="Q21" s="14">
        <v>487</v>
      </c>
      <c r="R21" s="14">
        <v>487</v>
      </c>
      <c r="S21" s="14">
        <v>335</v>
      </c>
      <c r="T21" s="15">
        <v>757</v>
      </c>
      <c r="U21" s="14">
        <v>391</v>
      </c>
      <c r="V21" s="14">
        <v>626</v>
      </c>
      <c r="W21" s="14">
        <v>626</v>
      </c>
      <c r="X21" s="14">
        <v>378</v>
      </c>
      <c r="Y21" s="14">
        <v>378</v>
      </c>
      <c r="Z21" s="14">
        <v>782</v>
      </c>
      <c r="AA21" s="27"/>
      <c r="AB21" s="27"/>
    </row>
    <row r="22" spans="1:28">
      <c r="A22" s="27"/>
      <c r="B22" s="44">
        <v>2021</v>
      </c>
      <c r="C22" s="57">
        <v>6317</v>
      </c>
      <c r="D22" s="14">
        <v>1012</v>
      </c>
      <c r="E22" s="14">
        <v>1012</v>
      </c>
      <c r="F22" s="14">
        <v>1012</v>
      </c>
      <c r="G22" s="14">
        <v>1012</v>
      </c>
      <c r="H22" s="14">
        <v>1012</v>
      </c>
      <c r="I22" s="14">
        <v>737</v>
      </c>
      <c r="J22" s="14">
        <v>737</v>
      </c>
      <c r="K22" s="14">
        <v>737</v>
      </c>
      <c r="L22" s="14">
        <v>737</v>
      </c>
      <c r="M22" s="14">
        <v>737</v>
      </c>
      <c r="N22" s="14">
        <v>461</v>
      </c>
      <c r="O22" s="14">
        <v>461</v>
      </c>
      <c r="P22" s="14">
        <v>461</v>
      </c>
      <c r="Q22" s="14">
        <v>461</v>
      </c>
      <c r="R22" s="14">
        <v>461</v>
      </c>
      <c r="S22" s="14">
        <v>317</v>
      </c>
      <c r="T22" s="15">
        <v>729</v>
      </c>
      <c r="U22" s="14">
        <v>371</v>
      </c>
      <c r="V22" s="14">
        <v>638</v>
      </c>
      <c r="W22" s="14">
        <v>638</v>
      </c>
      <c r="X22" s="14">
        <v>359</v>
      </c>
      <c r="Y22" s="14">
        <v>359</v>
      </c>
      <c r="Z22" s="14">
        <v>737</v>
      </c>
      <c r="AA22" s="27"/>
      <c r="AB22" s="27"/>
    </row>
    <row r="23" spans="1:28">
      <c r="A23" s="27"/>
      <c r="B23" s="44">
        <v>2022</v>
      </c>
      <c r="C23" s="57">
        <v>5972</v>
      </c>
      <c r="D23" s="14">
        <v>957</v>
      </c>
      <c r="E23" s="14">
        <v>957</v>
      </c>
      <c r="F23" s="14">
        <v>957</v>
      </c>
      <c r="G23" s="14">
        <v>957</v>
      </c>
      <c r="H23" s="14">
        <v>957</v>
      </c>
      <c r="I23" s="14">
        <v>698</v>
      </c>
      <c r="J23" s="14">
        <v>698</v>
      </c>
      <c r="K23" s="14">
        <v>698</v>
      </c>
      <c r="L23" s="14">
        <v>698</v>
      </c>
      <c r="M23" s="14">
        <v>698</v>
      </c>
      <c r="N23" s="14">
        <v>440</v>
      </c>
      <c r="O23" s="14">
        <v>440</v>
      </c>
      <c r="P23" s="14">
        <v>440</v>
      </c>
      <c r="Q23" s="14">
        <v>440</v>
      </c>
      <c r="R23" s="14">
        <v>440</v>
      </c>
      <c r="S23" s="14">
        <v>303</v>
      </c>
      <c r="T23" s="15">
        <v>706</v>
      </c>
      <c r="U23" s="14">
        <v>353</v>
      </c>
      <c r="V23" s="14">
        <v>649</v>
      </c>
      <c r="W23" s="14">
        <v>649</v>
      </c>
      <c r="X23" s="14">
        <v>342</v>
      </c>
      <c r="Y23" s="14">
        <v>342</v>
      </c>
      <c r="Z23" s="14">
        <v>698</v>
      </c>
      <c r="AA23" s="27"/>
      <c r="AB23" s="27"/>
    </row>
    <row r="24" spans="1:28">
      <c r="A24" s="27"/>
      <c r="B24" s="44">
        <v>2023</v>
      </c>
      <c r="C24" s="57">
        <v>5678</v>
      </c>
      <c r="D24" s="14">
        <v>910</v>
      </c>
      <c r="E24" s="14">
        <v>910</v>
      </c>
      <c r="F24" s="14">
        <v>910</v>
      </c>
      <c r="G24" s="14">
        <v>910</v>
      </c>
      <c r="H24" s="14">
        <v>910</v>
      </c>
      <c r="I24" s="14">
        <v>666</v>
      </c>
      <c r="J24" s="14">
        <v>666</v>
      </c>
      <c r="K24" s="14">
        <v>666</v>
      </c>
      <c r="L24" s="14">
        <v>666</v>
      </c>
      <c r="M24" s="14">
        <v>666</v>
      </c>
      <c r="N24" s="14">
        <v>422</v>
      </c>
      <c r="O24" s="14">
        <v>422</v>
      </c>
      <c r="P24" s="14">
        <v>422</v>
      </c>
      <c r="Q24" s="14">
        <v>422</v>
      </c>
      <c r="R24" s="14">
        <v>422</v>
      </c>
      <c r="S24" s="14">
        <v>290</v>
      </c>
      <c r="T24" s="15">
        <v>687</v>
      </c>
      <c r="U24" s="14">
        <v>339</v>
      </c>
      <c r="V24" s="14">
        <v>661</v>
      </c>
      <c r="W24" s="14">
        <v>661</v>
      </c>
      <c r="X24" s="14">
        <v>328</v>
      </c>
      <c r="Y24" s="14">
        <v>328</v>
      </c>
      <c r="Z24" s="14">
        <v>666</v>
      </c>
      <c r="AA24" s="27"/>
      <c r="AB24" s="27"/>
    </row>
    <row r="25" spans="1:28">
      <c r="A25" s="27"/>
      <c r="B25" s="44">
        <v>2024</v>
      </c>
      <c r="C25" s="57">
        <v>5429</v>
      </c>
      <c r="D25" s="14">
        <v>870</v>
      </c>
      <c r="E25" s="14">
        <v>870</v>
      </c>
      <c r="F25" s="14">
        <v>870</v>
      </c>
      <c r="G25" s="14">
        <v>870</v>
      </c>
      <c r="H25" s="14">
        <v>870</v>
      </c>
      <c r="I25" s="14">
        <v>638</v>
      </c>
      <c r="J25" s="14">
        <v>638</v>
      </c>
      <c r="K25" s="14">
        <v>638</v>
      </c>
      <c r="L25" s="14">
        <v>638</v>
      </c>
      <c r="M25" s="14">
        <v>638</v>
      </c>
      <c r="N25" s="14">
        <v>406</v>
      </c>
      <c r="O25" s="14">
        <v>406</v>
      </c>
      <c r="P25" s="14">
        <v>406</v>
      </c>
      <c r="Q25" s="14">
        <v>406</v>
      </c>
      <c r="R25" s="14">
        <v>406</v>
      </c>
      <c r="S25" s="14">
        <v>280</v>
      </c>
      <c r="T25" s="15">
        <v>670</v>
      </c>
      <c r="U25" s="14">
        <v>326</v>
      </c>
      <c r="V25" s="14">
        <v>673</v>
      </c>
      <c r="W25" s="14">
        <v>673</v>
      </c>
      <c r="X25" s="14">
        <v>316</v>
      </c>
      <c r="Y25" s="14">
        <v>316</v>
      </c>
      <c r="Z25" s="14">
        <v>638</v>
      </c>
      <c r="AA25" s="27"/>
      <c r="AB25" s="27"/>
    </row>
    <row r="26" spans="1:28">
      <c r="A26" s="27"/>
      <c r="B26" s="44">
        <v>2025</v>
      </c>
      <c r="C26" s="57">
        <v>5214</v>
      </c>
      <c r="D26" s="14">
        <v>835</v>
      </c>
      <c r="E26" s="14">
        <v>835</v>
      </c>
      <c r="F26" s="14">
        <v>835</v>
      </c>
      <c r="G26" s="14">
        <v>835</v>
      </c>
      <c r="H26" s="14">
        <v>835</v>
      </c>
      <c r="I26" s="14">
        <v>614</v>
      </c>
      <c r="J26" s="14">
        <v>614</v>
      </c>
      <c r="K26" s="14">
        <v>614</v>
      </c>
      <c r="L26" s="14">
        <v>614</v>
      </c>
      <c r="M26" s="14">
        <v>614</v>
      </c>
      <c r="N26" s="14">
        <v>393</v>
      </c>
      <c r="O26" s="14">
        <v>393</v>
      </c>
      <c r="P26" s="14">
        <v>393</v>
      </c>
      <c r="Q26" s="14">
        <v>393</v>
      </c>
      <c r="R26" s="14">
        <v>393</v>
      </c>
      <c r="S26" s="14">
        <v>270</v>
      </c>
      <c r="T26" s="15">
        <v>655</v>
      </c>
      <c r="U26" s="14">
        <v>316</v>
      </c>
      <c r="V26" s="14">
        <v>685</v>
      </c>
      <c r="W26" s="14">
        <v>685</v>
      </c>
      <c r="X26" s="14">
        <v>305</v>
      </c>
      <c r="Y26" s="14">
        <v>305</v>
      </c>
      <c r="Z26" s="14">
        <v>614</v>
      </c>
      <c r="AA26" s="27"/>
      <c r="AB26" s="27"/>
    </row>
    <row r="27" spans="1:28">
      <c r="A27" s="27"/>
      <c r="B27" s="44">
        <v>2026</v>
      </c>
      <c r="C27" s="57">
        <v>5029</v>
      </c>
      <c r="D27" s="14">
        <v>806</v>
      </c>
      <c r="E27" s="14">
        <v>806</v>
      </c>
      <c r="F27" s="14">
        <v>806</v>
      </c>
      <c r="G27" s="14">
        <v>806</v>
      </c>
      <c r="H27" s="14">
        <v>806</v>
      </c>
      <c r="I27" s="14">
        <v>594</v>
      </c>
      <c r="J27" s="14">
        <v>594</v>
      </c>
      <c r="K27" s="14">
        <v>594</v>
      </c>
      <c r="L27" s="14">
        <v>594</v>
      </c>
      <c r="M27" s="14">
        <v>594</v>
      </c>
      <c r="N27" s="14">
        <v>382</v>
      </c>
      <c r="O27" s="14">
        <v>382</v>
      </c>
      <c r="P27" s="14">
        <v>382</v>
      </c>
      <c r="Q27" s="14">
        <v>382</v>
      </c>
      <c r="R27" s="14">
        <v>382</v>
      </c>
      <c r="S27" s="14">
        <v>262</v>
      </c>
      <c r="T27" s="15">
        <v>643</v>
      </c>
      <c r="U27" s="14">
        <v>306</v>
      </c>
      <c r="V27" s="14">
        <v>697</v>
      </c>
      <c r="W27" s="14">
        <v>697</v>
      </c>
      <c r="X27" s="14">
        <v>296</v>
      </c>
      <c r="Y27" s="14">
        <v>296</v>
      </c>
      <c r="Z27" s="14">
        <v>594</v>
      </c>
      <c r="AA27" s="27"/>
      <c r="AB27" s="27"/>
    </row>
    <row r="28" spans="1:28">
      <c r="A28" s="27"/>
      <c r="B28" s="44">
        <v>2027</v>
      </c>
      <c r="C28" s="57">
        <v>4869</v>
      </c>
      <c r="D28" s="14">
        <v>780</v>
      </c>
      <c r="E28" s="14">
        <v>780</v>
      </c>
      <c r="F28" s="14">
        <v>780</v>
      </c>
      <c r="G28" s="14">
        <v>780</v>
      </c>
      <c r="H28" s="14">
        <v>780</v>
      </c>
      <c r="I28" s="14">
        <v>576</v>
      </c>
      <c r="J28" s="14">
        <v>576</v>
      </c>
      <c r="K28" s="14">
        <v>576</v>
      </c>
      <c r="L28" s="14">
        <v>576</v>
      </c>
      <c r="M28" s="14">
        <v>576</v>
      </c>
      <c r="N28" s="14">
        <v>372</v>
      </c>
      <c r="O28" s="14">
        <v>372</v>
      </c>
      <c r="P28" s="14">
        <v>372</v>
      </c>
      <c r="Q28" s="14">
        <v>372</v>
      </c>
      <c r="R28" s="14">
        <v>372</v>
      </c>
      <c r="S28" s="14">
        <v>256</v>
      </c>
      <c r="T28" s="15">
        <v>632</v>
      </c>
      <c r="U28" s="14">
        <v>298</v>
      </c>
      <c r="V28" s="14">
        <v>710</v>
      </c>
      <c r="W28" s="14">
        <v>710</v>
      </c>
      <c r="X28" s="14">
        <v>289</v>
      </c>
      <c r="Y28" s="14">
        <v>289</v>
      </c>
      <c r="Z28" s="14">
        <v>576</v>
      </c>
      <c r="AA28" s="27"/>
      <c r="AB28" s="27"/>
    </row>
    <row r="29" spans="1:28">
      <c r="A29" s="27"/>
      <c r="B29" s="44">
        <v>2028</v>
      </c>
      <c r="C29" s="57">
        <v>4730</v>
      </c>
      <c r="D29" s="14">
        <v>758</v>
      </c>
      <c r="E29" s="14">
        <v>758</v>
      </c>
      <c r="F29" s="14">
        <v>758</v>
      </c>
      <c r="G29" s="14">
        <v>758</v>
      </c>
      <c r="H29" s="14">
        <v>758</v>
      </c>
      <c r="I29" s="14">
        <v>560</v>
      </c>
      <c r="J29" s="14">
        <v>560</v>
      </c>
      <c r="K29" s="14">
        <v>560</v>
      </c>
      <c r="L29" s="14">
        <v>560</v>
      </c>
      <c r="M29" s="14">
        <v>560</v>
      </c>
      <c r="N29" s="14">
        <v>363</v>
      </c>
      <c r="O29" s="14">
        <v>363</v>
      </c>
      <c r="P29" s="14">
        <v>363</v>
      </c>
      <c r="Q29" s="14">
        <v>363</v>
      </c>
      <c r="R29" s="14">
        <v>363</v>
      </c>
      <c r="S29" s="14">
        <v>250</v>
      </c>
      <c r="T29" s="15">
        <v>623</v>
      </c>
      <c r="U29" s="14">
        <v>291</v>
      </c>
      <c r="V29" s="14">
        <v>723</v>
      </c>
      <c r="W29" s="14">
        <v>723</v>
      </c>
      <c r="X29" s="14">
        <v>282</v>
      </c>
      <c r="Y29" s="14">
        <v>282</v>
      </c>
      <c r="Z29" s="14">
        <v>560</v>
      </c>
      <c r="AA29" s="27"/>
      <c r="AB29" s="27"/>
    </row>
    <row r="30" spans="1:28">
      <c r="A30" s="27"/>
      <c r="B30" s="44">
        <v>2029</v>
      </c>
      <c r="C30" s="57">
        <v>4609</v>
      </c>
      <c r="D30" s="14">
        <v>738</v>
      </c>
      <c r="E30" s="14">
        <v>738</v>
      </c>
      <c r="F30" s="14">
        <v>738</v>
      </c>
      <c r="G30" s="14">
        <v>738</v>
      </c>
      <c r="H30" s="14">
        <v>738</v>
      </c>
      <c r="I30" s="14">
        <v>547</v>
      </c>
      <c r="J30" s="14">
        <v>547</v>
      </c>
      <c r="K30" s="14">
        <v>547</v>
      </c>
      <c r="L30" s="14">
        <v>547</v>
      </c>
      <c r="M30" s="14">
        <v>547</v>
      </c>
      <c r="N30" s="14">
        <v>355</v>
      </c>
      <c r="O30" s="14">
        <v>355</v>
      </c>
      <c r="P30" s="14">
        <v>355</v>
      </c>
      <c r="Q30" s="14">
        <v>355</v>
      </c>
      <c r="R30" s="14">
        <v>355</v>
      </c>
      <c r="S30" s="14">
        <v>245</v>
      </c>
      <c r="T30" s="15">
        <v>615</v>
      </c>
      <c r="U30" s="14">
        <v>285</v>
      </c>
      <c r="V30" s="14">
        <v>736</v>
      </c>
      <c r="W30" s="14">
        <v>736</v>
      </c>
      <c r="X30" s="14">
        <v>276</v>
      </c>
      <c r="Y30" s="14">
        <v>276</v>
      </c>
      <c r="Z30" s="14">
        <v>547</v>
      </c>
      <c r="AA30" s="27"/>
      <c r="AB30" s="27"/>
    </row>
    <row r="31" spans="1:28">
      <c r="A31" s="27"/>
      <c r="B31" s="44">
        <v>2030</v>
      </c>
      <c r="C31" s="57">
        <v>4503</v>
      </c>
      <c r="D31" s="14">
        <v>721</v>
      </c>
      <c r="E31" s="14">
        <v>721</v>
      </c>
      <c r="F31" s="14">
        <v>721</v>
      </c>
      <c r="G31" s="14">
        <v>721</v>
      </c>
      <c r="H31" s="14">
        <v>721</v>
      </c>
      <c r="I31" s="14">
        <v>535</v>
      </c>
      <c r="J31" s="14">
        <v>535</v>
      </c>
      <c r="K31" s="14">
        <v>535</v>
      </c>
      <c r="L31" s="14">
        <v>535</v>
      </c>
      <c r="M31" s="14">
        <v>535</v>
      </c>
      <c r="N31" s="14">
        <v>349</v>
      </c>
      <c r="O31" s="14">
        <v>349</v>
      </c>
      <c r="P31" s="14">
        <v>349</v>
      </c>
      <c r="Q31" s="14">
        <v>349</v>
      </c>
      <c r="R31" s="14">
        <v>349</v>
      </c>
      <c r="S31" s="14">
        <v>240</v>
      </c>
      <c r="T31" s="15">
        <v>608</v>
      </c>
      <c r="U31" s="14">
        <v>280</v>
      </c>
      <c r="V31" s="14">
        <v>749</v>
      </c>
      <c r="W31" s="14">
        <v>749</v>
      </c>
      <c r="X31" s="14">
        <v>271</v>
      </c>
      <c r="Y31" s="14">
        <v>271</v>
      </c>
      <c r="Z31" s="14">
        <v>535</v>
      </c>
      <c r="AA31" s="27"/>
      <c r="AB31" s="27"/>
    </row>
    <row r="32" spans="1:28">
      <c r="A32" s="27"/>
      <c r="B32" s="44">
        <v>2031</v>
      </c>
      <c r="C32" s="57">
        <v>4409</v>
      </c>
      <c r="D32" s="14">
        <v>706</v>
      </c>
      <c r="E32" s="14">
        <v>706</v>
      </c>
      <c r="F32" s="14">
        <v>706</v>
      </c>
      <c r="G32" s="14">
        <v>706</v>
      </c>
      <c r="H32" s="14">
        <v>706</v>
      </c>
      <c r="I32" s="14">
        <v>525</v>
      </c>
      <c r="J32" s="14">
        <v>525</v>
      </c>
      <c r="K32" s="14">
        <v>525</v>
      </c>
      <c r="L32" s="14">
        <v>525</v>
      </c>
      <c r="M32" s="14">
        <v>525</v>
      </c>
      <c r="N32" s="14">
        <v>343</v>
      </c>
      <c r="O32" s="14">
        <v>343</v>
      </c>
      <c r="P32" s="14">
        <v>343</v>
      </c>
      <c r="Q32" s="14">
        <v>343</v>
      </c>
      <c r="R32" s="14">
        <v>343</v>
      </c>
      <c r="S32" s="14">
        <v>236</v>
      </c>
      <c r="T32" s="15">
        <v>601</v>
      </c>
      <c r="U32" s="14">
        <v>275</v>
      </c>
      <c r="V32" s="14">
        <v>762</v>
      </c>
      <c r="W32" s="14">
        <v>762</v>
      </c>
      <c r="X32" s="14">
        <v>267</v>
      </c>
      <c r="Y32" s="14">
        <v>267</v>
      </c>
      <c r="Z32" s="14">
        <v>525</v>
      </c>
      <c r="AA32" s="27"/>
      <c r="AB32" s="27"/>
    </row>
    <row r="33" spans="1:28">
      <c r="A33" s="27"/>
      <c r="B33" s="44">
        <v>2032</v>
      </c>
      <c r="C33" s="57">
        <v>4327</v>
      </c>
      <c r="D33" s="14">
        <v>693</v>
      </c>
      <c r="E33" s="14">
        <v>693</v>
      </c>
      <c r="F33" s="14">
        <v>693</v>
      </c>
      <c r="G33" s="14">
        <v>693</v>
      </c>
      <c r="H33" s="14">
        <v>693</v>
      </c>
      <c r="I33" s="14">
        <v>516</v>
      </c>
      <c r="J33" s="14">
        <v>516</v>
      </c>
      <c r="K33" s="14">
        <v>516</v>
      </c>
      <c r="L33" s="14">
        <v>516</v>
      </c>
      <c r="M33" s="14">
        <v>516</v>
      </c>
      <c r="N33" s="14">
        <v>338</v>
      </c>
      <c r="O33" s="14">
        <v>338</v>
      </c>
      <c r="P33" s="14">
        <v>338</v>
      </c>
      <c r="Q33" s="14">
        <v>338</v>
      </c>
      <c r="R33" s="14">
        <v>338</v>
      </c>
      <c r="S33" s="14">
        <v>232</v>
      </c>
      <c r="T33" s="15">
        <v>596</v>
      </c>
      <c r="U33" s="14">
        <v>271</v>
      </c>
      <c r="V33" s="14">
        <v>776</v>
      </c>
      <c r="W33" s="14">
        <v>776</v>
      </c>
      <c r="X33" s="14">
        <v>263</v>
      </c>
      <c r="Y33" s="14">
        <v>263</v>
      </c>
      <c r="Z33" s="14">
        <v>516</v>
      </c>
      <c r="AA33" s="27"/>
      <c r="AB33" s="27"/>
    </row>
    <row r="34" spans="1:28">
      <c r="A34" s="27"/>
      <c r="B34" s="44">
        <v>2033</v>
      </c>
      <c r="C34" s="57">
        <v>4255</v>
      </c>
      <c r="D34" s="14">
        <v>682</v>
      </c>
      <c r="E34" s="14">
        <v>682</v>
      </c>
      <c r="F34" s="14">
        <v>682</v>
      </c>
      <c r="G34" s="14">
        <v>682</v>
      </c>
      <c r="H34" s="14">
        <v>682</v>
      </c>
      <c r="I34" s="14">
        <v>508</v>
      </c>
      <c r="J34" s="14">
        <v>508</v>
      </c>
      <c r="K34" s="14">
        <v>508</v>
      </c>
      <c r="L34" s="14">
        <v>508</v>
      </c>
      <c r="M34" s="14">
        <v>508</v>
      </c>
      <c r="N34" s="14">
        <v>333</v>
      </c>
      <c r="O34" s="14">
        <v>333</v>
      </c>
      <c r="P34" s="14">
        <v>333</v>
      </c>
      <c r="Q34" s="14">
        <v>333</v>
      </c>
      <c r="R34" s="14">
        <v>333</v>
      </c>
      <c r="S34" s="14">
        <v>229</v>
      </c>
      <c r="T34" s="15">
        <v>591</v>
      </c>
      <c r="U34" s="14">
        <v>268</v>
      </c>
      <c r="V34" s="14">
        <v>790</v>
      </c>
      <c r="W34" s="14">
        <v>790</v>
      </c>
      <c r="X34" s="14">
        <v>259</v>
      </c>
      <c r="Y34" s="14">
        <v>259</v>
      </c>
      <c r="Z34" s="14">
        <v>508</v>
      </c>
      <c r="AA34" s="27"/>
      <c r="AB34" s="27"/>
    </row>
    <row r="35" spans="1:28">
      <c r="A35" s="27"/>
      <c r="B35" s="44">
        <v>2034</v>
      </c>
      <c r="C35" s="57">
        <v>4190</v>
      </c>
      <c r="D35" s="14">
        <v>671</v>
      </c>
      <c r="E35" s="14">
        <v>671</v>
      </c>
      <c r="F35" s="14">
        <v>671</v>
      </c>
      <c r="G35" s="14">
        <v>671</v>
      </c>
      <c r="H35" s="14">
        <v>671</v>
      </c>
      <c r="I35" s="14">
        <v>500</v>
      </c>
      <c r="J35" s="14">
        <v>500</v>
      </c>
      <c r="K35" s="14">
        <v>500</v>
      </c>
      <c r="L35" s="14">
        <v>500</v>
      </c>
      <c r="M35" s="14">
        <v>500</v>
      </c>
      <c r="N35" s="14">
        <v>329</v>
      </c>
      <c r="O35" s="14">
        <v>329</v>
      </c>
      <c r="P35" s="14">
        <v>329</v>
      </c>
      <c r="Q35" s="14">
        <v>329</v>
      </c>
      <c r="R35" s="14">
        <v>329</v>
      </c>
      <c r="S35" s="14">
        <v>227</v>
      </c>
      <c r="T35" s="15">
        <v>587</v>
      </c>
      <c r="U35" s="14">
        <v>264</v>
      </c>
      <c r="V35" s="14">
        <v>804</v>
      </c>
      <c r="W35" s="14">
        <v>804</v>
      </c>
      <c r="X35" s="14">
        <v>256</v>
      </c>
      <c r="Y35" s="14">
        <v>256</v>
      </c>
      <c r="Z35" s="14">
        <v>500</v>
      </c>
      <c r="AA35" s="27"/>
      <c r="AB35" s="27"/>
    </row>
    <row r="36" spans="1:28">
      <c r="A36" s="27"/>
      <c r="B36" s="44">
        <v>2035</v>
      </c>
      <c r="C36" s="57">
        <v>4133</v>
      </c>
      <c r="D36" s="14">
        <v>662</v>
      </c>
      <c r="E36" s="14">
        <v>662</v>
      </c>
      <c r="F36" s="14">
        <v>662</v>
      </c>
      <c r="G36" s="14">
        <v>662</v>
      </c>
      <c r="H36" s="14">
        <v>662</v>
      </c>
      <c r="I36" s="14">
        <v>494</v>
      </c>
      <c r="J36" s="14">
        <v>494</v>
      </c>
      <c r="K36" s="14">
        <v>494</v>
      </c>
      <c r="L36" s="14">
        <v>494</v>
      </c>
      <c r="M36" s="14">
        <v>494</v>
      </c>
      <c r="N36" s="14">
        <v>326</v>
      </c>
      <c r="O36" s="14">
        <v>326</v>
      </c>
      <c r="P36" s="14">
        <v>326</v>
      </c>
      <c r="Q36" s="14">
        <v>326</v>
      </c>
      <c r="R36" s="14">
        <v>326</v>
      </c>
      <c r="S36" s="14">
        <v>224</v>
      </c>
      <c r="T36" s="15">
        <v>583</v>
      </c>
      <c r="U36" s="14">
        <v>262</v>
      </c>
      <c r="V36" s="14">
        <v>819</v>
      </c>
      <c r="W36" s="14">
        <v>819</v>
      </c>
      <c r="X36" s="14">
        <v>253</v>
      </c>
      <c r="Y36" s="14">
        <v>253</v>
      </c>
      <c r="Z36" s="14">
        <v>494</v>
      </c>
      <c r="AA36" s="27"/>
      <c r="AB36" s="27"/>
    </row>
    <row r="37" spans="1:28">
      <c r="A37" s="27"/>
      <c r="B37" s="44">
        <v>2036</v>
      </c>
      <c r="C37" s="57">
        <v>4083</v>
      </c>
      <c r="D37" s="14">
        <v>654</v>
      </c>
      <c r="E37" s="14">
        <v>654</v>
      </c>
      <c r="F37" s="14">
        <v>654</v>
      </c>
      <c r="G37" s="14">
        <v>654</v>
      </c>
      <c r="H37" s="14">
        <v>654</v>
      </c>
      <c r="I37" s="14">
        <v>488</v>
      </c>
      <c r="J37" s="14">
        <v>488</v>
      </c>
      <c r="K37" s="14">
        <v>488</v>
      </c>
      <c r="L37" s="14">
        <v>488</v>
      </c>
      <c r="M37" s="14">
        <v>488</v>
      </c>
      <c r="N37" s="14">
        <v>323</v>
      </c>
      <c r="O37" s="14">
        <v>323</v>
      </c>
      <c r="P37" s="14">
        <v>323</v>
      </c>
      <c r="Q37" s="14">
        <v>323</v>
      </c>
      <c r="R37" s="14">
        <v>323</v>
      </c>
      <c r="S37" s="14">
        <v>222</v>
      </c>
      <c r="T37" s="15">
        <v>579</v>
      </c>
      <c r="U37" s="14">
        <v>259</v>
      </c>
      <c r="V37" s="14">
        <v>833</v>
      </c>
      <c r="W37" s="14">
        <v>833</v>
      </c>
      <c r="X37" s="14">
        <v>251</v>
      </c>
      <c r="Y37" s="14">
        <v>251</v>
      </c>
      <c r="Z37" s="14">
        <v>488</v>
      </c>
      <c r="AA37" s="27"/>
      <c r="AB37" s="27"/>
    </row>
    <row r="38" spans="1:28">
      <c r="A38" s="27"/>
      <c r="B38" s="44">
        <v>2037</v>
      </c>
      <c r="C38" s="57">
        <v>4038</v>
      </c>
      <c r="D38" s="14">
        <v>647</v>
      </c>
      <c r="E38" s="14">
        <v>647</v>
      </c>
      <c r="F38" s="14">
        <v>647</v>
      </c>
      <c r="G38" s="14">
        <v>647</v>
      </c>
      <c r="H38" s="14">
        <v>647</v>
      </c>
      <c r="I38" s="14">
        <v>483</v>
      </c>
      <c r="J38" s="14">
        <v>483</v>
      </c>
      <c r="K38" s="14">
        <v>483</v>
      </c>
      <c r="L38" s="14">
        <v>483</v>
      </c>
      <c r="M38" s="14">
        <v>483</v>
      </c>
      <c r="N38" s="14">
        <v>320</v>
      </c>
      <c r="O38" s="14">
        <v>320</v>
      </c>
      <c r="P38" s="14">
        <v>320</v>
      </c>
      <c r="Q38" s="14">
        <v>320</v>
      </c>
      <c r="R38" s="14">
        <v>320</v>
      </c>
      <c r="S38" s="14">
        <v>220</v>
      </c>
      <c r="T38" s="15">
        <v>576</v>
      </c>
      <c r="U38" s="14">
        <v>257</v>
      </c>
      <c r="V38" s="14">
        <v>848</v>
      </c>
      <c r="W38" s="14">
        <v>848</v>
      </c>
      <c r="X38" s="14">
        <v>249</v>
      </c>
      <c r="Y38" s="14">
        <v>249</v>
      </c>
      <c r="Z38" s="14">
        <v>483</v>
      </c>
      <c r="AA38" s="27"/>
      <c r="AB38" s="27"/>
    </row>
    <row r="39" spans="1:28">
      <c r="A39" s="27"/>
      <c r="B39" s="44">
        <v>2038</v>
      </c>
      <c r="C39" s="57">
        <v>3998</v>
      </c>
      <c r="D39" s="14">
        <v>641</v>
      </c>
      <c r="E39" s="14">
        <v>641</v>
      </c>
      <c r="F39" s="14">
        <v>641</v>
      </c>
      <c r="G39" s="14">
        <v>641</v>
      </c>
      <c r="H39" s="14">
        <v>641</v>
      </c>
      <c r="I39" s="14">
        <v>479</v>
      </c>
      <c r="J39" s="14">
        <v>479</v>
      </c>
      <c r="K39" s="14">
        <v>479</v>
      </c>
      <c r="L39" s="14">
        <v>479</v>
      </c>
      <c r="M39" s="14">
        <v>479</v>
      </c>
      <c r="N39" s="14">
        <v>317</v>
      </c>
      <c r="O39" s="14">
        <v>317</v>
      </c>
      <c r="P39" s="14">
        <v>317</v>
      </c>
      <c r="Q39" s="14">
        <v>317</v>
      </c>
      <c r="R39" s="14">
        <v>317</v>
      </c>
      <c r="S39" s="14">
        <v>218</v>
      </c>
      <c r="T39" s="15">
        <v>574</v>
      </c>
      <c r="U39" s="14">
        <v>255</v>
      </c>
      <c r="V39" s="14">
        <v>864</v>
      </c>
      <c r="W39" s="14">
        <v>864</v>
      </c>
      <c r="X39" s="14">
        <v>247</v>
      </c>
      <c r="Y39" s="14">
        <v>247</v>
      </c>
      <c r="Z39" s="14">
        <v>479</v>
      </c>
      <c r="AA39" s="27"/>
      <c r="AB39" s="27"/>
    </row>
    <row r="40" spans="1:28">
      <c r="A40" s="27"/>
      <c r="B40" s="44">
        <v>2039</v>
      </c>
      <c r="C40" s="57">
        <v>3962</v>
      </c>
      <c r="D40" s="14">
        <v>635</v>
      </c>
      <c r="E40" s="14">
        <v>635</v>
      </c>
      <c r="F40" s="14">
        <v>635</v>
      </c>
      <c r="G40" s="14">
        <v>635</v>
      </c>
      <c r="H40" s="14">
        <v>635</v>
      </c>
      <c r="I40" s="14">
        <v>475</v>
      </c>
      <c r="J40" s="14">
        <v>475</v>
      </c>
      <c r="K40" s="14">
        <v>475</v>
      </c>
      <c r="L40" s="14">
        <v>475</v>
      </c>
      <c r="M40" s="14">
        <v>475</v>
      </c>
      <c r="N40" s="14">
        <v>315</v>
      </c>
      <c r="O40" s="14">
        <v>315</v>
      </c>
      <c r="P40" s="14">
        <v>315</v>
      </c>
      <c r="Q40" s="14">
        <v>315</v>
      </c>
      <c r="R40" s="14">
        <v>315</v>
      </c>
      <c r="S40" s="14">
        <v>217</v>
      </c>
      <c r="T40" s="15">
        <v>571</v>
      </c>
      <c r="U40" s="14">
        <v>253</v>
      </c>
      <c r="V40" s="14">
        <v>879</v>
      </c>
      <c r="W40" s="14">
        <v>879</v>
      </c>
      <c r="X40" s="14">
        <v>245</v>
      </c>
      <c r="Y40" s="14">
        <v>245</v>
      </c>
      <c r="Z40" s="14">
        <v>475</v>
      </c>
      <c r="AA40" s="27"/>
      <c r="AB40" s="27"/>
    </row>
    <row r="41" spans="1:28">
      <c r="A41" s="27"/>
      <c r="B41" s="44">
        <v>2040</v>
      </c>
      <c r="C41" s="57">
        <v>3930</v>
      </c>
      <c r="D41" s="14">
        <v>630</v>
      </c>
      <c r="E41" s="14">
        <v>630</v>
      </c>
      <c r="F41" s="14">
        <v>630</v>
      </c>
      <c r="G41" s="14">
        <v>630</v>
      </c>
      <c r="H41" s="14">
        <v>630</v>
      </c>
      <c r="I41" s="14">
        <v>471</v>
      </c>
      <c r="J41" s="14">
        <v>471</v>
      </c>
      <c r="K41" s="14">
        <v>471</v>
      </c>
      <c r="L41" s="14">
        <v>471</v>
      </c>
      <c r="M41" s="14">
        <v>471</v>
      </c>
      <c r="N41" s="14">
        <v>313</v>
      </c>
      <c r="O41" s="14">
        <v>313</v>
      </c>
      <c r="P41" s="14">
        <v>313</v>
      </c>
      <c r="Q41" s="14">
        <v>313</v>
      </c>
      <c r="R41" s="14">
        <v>313</v>
      </c>
      <c r="S41" s="14">
        <v>216</v>
      </c>
      <c r="T41" s="15">
        <v>569</v>
      </c>
      <c r="U41" s="14">
        <v>252</v>
      </c>
      <c r="V41" s="14">
        <v>895</v>
      </c>
      <c r="W41" s="14">
        <v>895</v>
      </c>
      <c r="X41" s="14">
        <v>243</v>
      </c>
      <c r="Y41" s="14">
        <v>243</v>
      </c>
      <c r="Z41" s="14">
        <v>471</v>
      </c>
      <c r="AA41" s="27"/>
      <c r="AB41" s="27"/>
    </row>
    <row r="42" spans="1:28">
      <c r="A42" s="27"/>
      <c r="B42" s="44">
        <v>2041</v>
      </c>
      <c r="C42" s="57">
        <v>3902</v>
      </c>
      <c r="D42" s="14">
        <v>625</v>
      </c>
      <c r="E42" s="14">
        <v>625</v>
      </c>
      <c r="F42" s="14">
        <v>625</v>
      </c>
      <c r="G42" s="14">
        <v>625</v>
      </c>
      <c r="H42" s="14">
        <v>625</v>
      </c>
      <c r="I42" s="14">
        <v>468</v>
      </c>
      <c r="J42" s="14">
        <v>468</v>
      </c>
      <c r="K42" s="14">
        <v>468</v>
      </c>
      <c r="L42" s="14">
        <v>468</v>
      </c>
      <c r="M42" s="14">
        <v>468</v>
      </c>
      <c r="N42" s="14">
        <v>312</v>
      </c>
      <c r="O42" s="14">
        <v>312</v>
      </c>
      <c r="P42" s="14">
        <v>312</v>
      </c>
      <c r="Q42" s="14">
        <v>312</v>
      </c>
      <c r="R42" s="14">
        <v>312</v>
      </c>
      <c r="S42" s="14">
        <v>214</v>
      </c>
      <c r="T42" s="15">
        <v>567</v>
      </c>
      <c r="U42" s="14">
        <v>250</v>
      </c>
      <c r="V42" s="14">
        <v>911</v>
      </c>
      <c r="W42" s="14">
        <v>911</v>
      </c>
      <c r="X42" s="14">
        <v>242</v>
      </c>
      <c r="Y42" s="14">
        <v>242</v>
      </c>
      <c r="Z42" s="14">
        <v>468</v>
      </c>
      <c r="AA42" s="27"/>
      <c r="AB42" s="27"/>
    </row>
    <row r="43" spans="1:28">
      <c r="A43" s="27"/>
      <c r="B43" s="44">
        <v>2042</v>
      </c>
      <c r="C43" s="57">
        <v>3876</v>
      </c>
      <c r="D43" s="14">
        <v>621</v>
      </c>
      <c r="E43" s="14">
        <v>621</v>
      </c>
      <c r="F43" s="14">
        <v>621</v>
      </c>
      <c r="G43" s="14">
        <v>621</v>
      </c>
      <c r="H43" s="14">
        <v>621</v>
      </c>
      <c r="I43" s="14">
        <v>465</v>
      </c>
      <c r="J43" s="14">
        <v>465</v>
      </c>
      <c r="K43" s="14">
        <v>465</v>
      </c>
      <c r="L43" s="14">
        <v>465</v>
      </c>
      <c r="M43" s="14">
        <v>465</v>
      </c>
      <c r="N43" s="14">
        <v>310</v>
      </c>
      <c r="O43" s="14">
        <v>310</v>
      </c>
      <c r="P43" s="14">
        <v>310</v>
      </c>
      <c r="Q43" s="14">
        <v>310</v>
      </c>
      <c r="R43" s="14">
        <v>310</v>
      </c>
      <c r="S43" s="14">
        <v>213</v>
      </c>
      <c r="T43" s="15">
        <v>565</v>
      </c>
      <c r="U43" s="14">
        <v>249</v>
      </c>
      <c r="V43" s="14">
        <v>928</v>
      </c>
      <c r="W43" s="14">
        <v>928</v>
      </c>
      <c r="X43" s="14">
        <v>241</v>
      </c>
      <c r="Y43" s="14">
        <v>241</v>
      </c>
      <c r="Z43" s="14">
        <v>465</v>
      </c>
      <c r="AA43" s="27"/>
      <c r="AB43" s="27"/>
    </row>
    <row r="44" spans="1:28">
      <c r="A44" s="27"/>
      <c r="B44" s="44">
        <v>2043</v>
      </c>
      <c r="C44" s="57">
        <v>3854</v>
      </c>
      <c r="D44" s="14">
        <v>617</v>
      </c>
      <c r="E44" s="14">
        <v>617</v>
      </c>
      <c r="F44" s="14">
        <v>617</v>
      </c>
      <c r="G44" s="14">
        <v>617</v>
      </c>
      <c r="H44" s="14">
        <v>617</v>
      </c>
      <c r="I44" s="14">
        <v>463</v>
      </c>
      <c r="J44" s="14">
        <v>463</v>
      </c>
      <c r="K44" s="14">
        <v>463</v>
      </c>
      <c r="L44" s="14">
        <v>463</v>
      </c>
      <c r="M44" s="14">
        <v>463</v>
      </c>
      <c r="N44" s="14">
        <v>309</v>
      </c>
      <c r="O44" s="14">
        <v>309</v>
      </c>
      <c r="P44" s="14">
        <v>309</v>
      </c>
      <c r="Q44" s="14">
        <v>309</v>
      </c>
      <c r="R44" s="14">
        <v>309</v>
      </c>
      <c r="S44" s="14">
        <v>212</v>
      </c>
      <c r="T44" s="15">
        <v>564</v>
      </c>
      <c r="U44" s="14">
        <v>248</v>
      </c>
      <c r="V44" s="14">
        <v>944</v>
      </c>
      <c r="W44" s="14">
        <v>944</v>
      </c>
      <c r="X44" s="14">
        <v>240</v>
      </c>
      <c r="Y44" s="14">
        <v>240</v>
      </c>
      <c r="Z44" s="14">
        <v>463</v>
      </c>
      <c r="AA44" s="27"/>
      <c r="AB44" s="27"/>
    </row>
    <row r="45" spans="1:28">
      <c r="A45" s="27"/>
      <c r="B45" s="44">
        <v>2044</v>
      </c>
      <c r="C45" s="57">
        <v>3833</v>
      </c>
      <c r="D45" s="14">
        <v>614</v>
      </c>
      <c r="E45" s="14">
        <v>614</v>
      </c>
      <c r="F45" s="14">
        <v>614</v>
      </c>
      <c r="G45" s="14">
        <v>614</v>
      </c>
      <c r="H45" s="14">
        <v>614</v>
      </c>
      <c r="I45" s="14">
        <v>461</v>
      </c>
      <c r="J45" s="14">
        <v>461</v>
      </c>
      <c r="K45" s="14">
        <v>461</v>
      </c>
      <c r="L45" s="14">
        <v>461</v>
      </c>
      <c r="M45" s="14">
        <v>461</v>
      </c>
      <c r="N45" s="14">
        <v>307</v>
      </c>
      <c r="O45" s="14">
        <v>307</v>
      </c>
      <c r="P45" s="14">
        <v>307</v>
      </c>
      <c r="Q45" s="14">
        <v>307</v>
      </c>
      <c r="R45" s="14">
        <v>307</v>
      </c>
      <c r="S45" s="14">
        <v>211</v>
      </c>
      <c r="T45" s="15">
        <v>563</v>
      </c>
      <c r="U45" s="14">
        <v>247</v>
      </c>
      <c r="V45" s="14">
        <v>961</v>
      </c>
      <c r="W45" s="14">
        <v>961</v>
      </c>
      <c r="X45" s="14">
        <v>239</v>
      </c>
      <c r="Y45" s="14">
        <v>239</v>
      </c>
      <c r="Z45" s="14">
        <v>461</v>
      </c>
      <c r="AA45" s="27"/>
      <c r="AB45" s="27"/>
    </row>
    <row r="46" spans="1:28">
      <c r="A46" s="27"/>
      <c r="B46" s="44">
        <v>2045</v>
      </c>
      <c r="C46" s="58">
        <v>3815</v>
      </c>
      <c r="D46" s="59">
        <v>611</v>
      </c>
      <c r="E46" s="59">
        <v>611</v>
      </c>
      <c r="F46" s="59">
        <v>611</v>
      </c>
      <c r="G46" s="59">
        <v>611</v>
      </c>
      <c r="H46" s="59">
        <v>611</v>
      </c>
      <c r="I46" s="59">
        <v>459</v>
      </c>
      <c r="J46" s="59">
        <v>459</v>
      </c>
      <c r="K46" s="59">
        <v>459</v>
      </c>
      <c r="L46" s="59">
        <v>459</v>
      </c>
      <c r="M46" s="59">
        <v>459</v>
      </c>
      <c r="N46" s="59">
        <v>306</v>
      </c>
      <c r="O46" s="59">
        <v>306</v>
      </c>
      <c r="P46" s="59">
        <v>306</v>
      </c>
      <c r="Q46" s="59">
        <v>306</v>
      </c>
      <c r="R46" s="59">
        <v>306</v>
      </c>
      <c r="S46" s="59">
        <v>211</v>
      </c>
      <c r="T46" s="22">
        <v>561</v>
      </c>
      <c r="U46" s="59">
        <v>246</v>
      </c>
      <c r="V46" s="59">
        <v>979</v>
      </c>
      <c r="W46" s="59">
        <v>979</v>
      </c>
      <c r="X46" s="59">
        <v>238</v>
      </c>
      <c r="Y46" s="59">
        <v>238</v>
      </c>
      <c r="Z46" s="59">
        <v>459</v>
      </c>
      <c r="AA46" s="27"/>
      <c r="AB46" s="27"/>
    </row>
    <row r="47" spans="1:28" ht="16" thickBo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6" thickBot="1">
      <c r="A48" s="27"/>
      <c r="B48" s="176" t="s">
        <v>114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8"/>
      <c r="AA48" s="27"/>
      <c r="AB48" s="27"/>
    </row>
    <row r="49" spans="1:28" ht="16" thickBot="1">
      <c r="A49" s="27"/>
      <c r="B49" s="30" t="s">
        <v>111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6" thickBot="1">
      <c r="A50" s="27"/>
      <c r="B50" s="44">
        <v>2016</v>
      </c>
      <c r="C50" s="60">
        <v>2350</v>
      </c>
      <c r="D50" s="54">
        <v>753</v>
      </c>
      <c r="E50" s="54">
        <v>753</v>
      </c>
      <c r="F50" s="54">
        <v>753</v>
      </c>
      <c r="G50" s="54">
        <v>753</v>
      </c>
      <c r="H50" s="54">
        <v>753</v>
      </c>
      <c r="I50" s="54">
        <v>1083</v>
      </c>
      <c r="J50" s="54">
        <v>1083</v>
      </c>
      <c r="K50" s="54">
        <v>1083</v>
      </c>
      <c r="L50" s="54">
        <v>1083</v>
      </c>
      <c r="M50" s="54">
        <v>1083</v>
      </c>
      <c r="N50" s="54">
        <v>2640</v>
      </c>
      <c r="O50" s="54">
        <v>2640</v>
      </c>
      <c r="P50" s="54">
        <v>2640</v>
      </c>
      <c r="Q50" s="54">
        <v>2640</v>
      </c>
      <c r="R50" s="54">
        <v>2640</v>
      </c>
      <c r="S50" s="61">
        <v>2023</v>
      </c>
      <c r="T50" s="62">
        <v>4103</v>
      </c>
      <c r="U50" s="61">
        <v>3180</v>
      </c>
      <c r="V50" s="63">
        <v>3500</v>
      </c>
      <c r="W50" s="61">
        <v>3500</v>
      </c>
      <c r="X50" s="54">
        <v>1106</v>
      </c>
      <c r="Y50" s="54">
        <v>1106</v>
      </c>
      <c r="Z50" s="54">
        <v>2166</v>
      </c>
      <c r="AA50" s="27"/>
      <c r="AB50" s="27"/>
    </row>
    <row r="51" spans="1:28">
      <c r="A51" s="27"/>
      <c r="B51" s="44">
        <v>2017</v>
      </c>
      <c r="C51" s="57">
        <v>2158</v>
      </c>
      <c r="D51" s="14">
        <v>692</v>
      </c>
      <c r="E51" s="14">
        <v>692</v>
      </c>
      <c r="F51" s="14">
        <v>692</v>
      </c>
      <c r="G51" s="14">
        <v>692</v>
      </c>
      <c r="H51" s="14">
        <v>692</v>
      </c>
      <c r="I51" s="14">
        <v>999</v>
      </c>
      <c r="J51" s="14">
        <v>999</v>
      </c>
      <c r="K51" s="14">
        <v>999</v>
      </c>
      <c r="L51" s="14">
        <v>999</v>
      </c>
      <c r="M51" s="14">
        <v>999</v>
      </c>
      <c r="N51" s="14">
        <v>2458</v>
      </c>
      <c r="O51" s="14">
        <v>2458</v>
      </c>
      <c r="P51" s="14">
        <v>2458</v>
      </c>
      <c r="Q51" s="14">
        <v>2458</v>
      </c>
      <c r="R51" s="14">
        <v>2458</v>
      </c>
      <c r="S51" s="16">
        <v>1858</v>
      </c>
      <c r="T51" s="64">
        <v>3844</v>
      </c>
      <c r="U51" s="14">
        <v>2960</v>
      </c>
      <c r="V51" s="14">
        <v>3563</v>
      </c>
      <c r="W51" s="14">
        <v>3563</v>
      </c>
      <c r="X51" s="14">
        <v>1021</v>
      </c>
      <c r="Y51" s="14">
        <v>1021</v>
      </c>
      <c r="Z51" s="14">
        <v>1998</v>
      </c>
      <c r="AA51" s="27"/>
      <c r="AB51" s="27"/>
    </row>
    <row r="52" spans="1:28">
      <c r="A52" s="27"/>
      <c r="B52" s="44">
        <v>2018</v>
      </c>
      <c r="C52" s="57">
        <v>1969</v>
      </c>
      <c r="D52" s="14">
        <v>631</v>
      </c>
      <c r="E52" s="14">
        <v>631</v>
      </c>
      <c r="F52" s="14">
        <v>631</v>
      </c>
      <c r="G52" s="14">
        <v>631</v>
      </c>
      <c r="H52" s="14">
        <v>631</v>
      </c>
      <c r="I52" s="14">
        <v>914</v>
      </c>
      <c r="J52" s="14">
        <v>914</v>
      </c>
      <c r="K52" s="14">
        <v>914</v>
      </c>
      <c r="L52" s="14">
        <v>914</v>
      </c>
      <c r="M52" s="14">
        <v>914</v>
      </c>
      <c r="N52" s="14">
        <v>2261</v>
      </c>
      <c r="O52" s="14">
        <v>2261</v>
      </c>
      <c r="P52" s="14">
        <v>2261</v>
      </c>
      <c r="Q52" s="14">
        <v>2261</v>
      </c>
      <c r="R52" s="14">
        <v>2261</v>
      </c>
      <c r="S52" s="16">
        <v>1663</v>
      </c>
      <c r="T52" s="64">
        <v>3536</v>
      </c>
      <c r="U52" s="14">
        <v>2723</v>
      </c>
      <c r="V52" s="14">
        <v>3627</v>
      </c>
      <c r="W52" s="14">
        <v>3627</v>
      </c>
      <c r="X52" s="14">
        <v>922</v>
      </c>
      <c r="Y52" s="14">
        <v>922</v>
      </c>
      <c r="Z52" s="14">
        <v>1827</v>
      </c>
      <c r="AA52" s="27"/>
      <c r="AB52" s="27"/>
    </row>
    <row r="53" spans="1:28">
      <c r="A53" s="27"/>
      <c r="B53" s="44">
        <v>2019</v>
      </c>
      <c r="C53" s="57">
        <v>1813</v>
      </c>
      <c r="D53" s="14">
        <v>581</v>
      </c>
      <c r="E53" s="14">
        <v>581</v>
      </c>
      <c r="F53" s="14">
        <v>581</v>
      </c>
      <c r="G53" s="14">
        <v>581</v>
      </c>
      <c r="H53" s="14">
        <v>581</v>
      </c>
      <c r="I53" s="14">
        <v>843</v>
      </c>
      <c r="J53" s="14">
        <v>843</v>
      </c>
      <c r="K53" s="14">
        <v>843</v>
      </c>
      <c r="L53" s="14">
        <v>843</v>
      </c>
      <c r="M53" s="14">
        <v>843</v>
      </c>
      <c r="N53" s="14">
        <v>2095</v>
      </c>
      <c r="O53" s="14">
        <v>2095</v>
      </c>
      <c r="P53" s="14">
        <v>2095</v>
      </c>
      <c r="Q53" s="14">
        <v>2095</v>
      </c>
      <c r="R53" s="14">
        <v>2095</v>
      </c>
      <c r="S53" s="16">
        <v>1492</v>
      </c>
      <c r="T53" s="64">
        <v>3267</v>
      </c>
      <c r="U53" s="14">
        <v>2523</v>
      </c>
      <c r="V53" s="14">
        <v>3692</v>
      </c>
      <c r="W53" s="14">
        <v>3692</v>
      </c>
      <c r="X53" s="14">
        <v>834</v>
      </c>
      <c r="Y53" s="14">
        <v>834</v>
      </c>
      <c r="Z53" s="14">
        <v>1686</v>
      </c>
      <c r="AA53" s="27"/>
      <c r="AB53" s="27"/>
    </row>
    <row r="54" spans="1:28">
      <c r="A54" s="27"/>
      <c r="B54" s="44">
        <v>2020</v>
      </c>
      <c r="C54" s="57">
        <v>1682</v>
      </c>
      <c r="D54" s="14">
        <v>539</v>
      </c>
      <c r="E54" s="14">
        <v>539</v>
      </c>
      <c r="F54" s="14">
        <v>539</v>
      </c>
      <c r="G54" s="14">
        <v>539</v>
      </c>
      <c r="H54" s="14">
        <v>539</v>
      </c>
      <c r="I54" s="14">
        <v>782</v>
      </c>
      <c r="J54" s="14">
        <v>782</v>
      </c>
      <c r="K54" s="14">
        <v>782</v>
      </c>
      <c r="L54" s="14">
        <v>782</v>
      </c>
      <c r="M54" s="14">
        <v>782</v>
      </c>
      <c r="N54" s="14">
        <v>1948</v>
      </c>
      <c r="O54" s="14">
        <v>1948</v>
      </c>
      <c r="P54" s="14">
        <v>1948</v>
      </c>
      <c r="Q54" s="14">
        <v>1948</v>
      </c>
      <c r="R54" s="14">
        <v>1948</v>
      </c>
      <c r="S54" s="16">
        <v>1340</v>
      </c>
      <c r="T54" s="64">
        <v>3028</v>
      </c>
      <c r="U54" s="14">
        <v>2346</v>
      </c>
      <c r="V54" s="14">
        <v>3759</v>
      </c>
      <c r="W54" s="14">
        <v>3759</v>
      </c>
      <c r="X54" s="14">
        <v>757</v>
      </c>
      <c r="Y54" s="14">
        <v>757</v>
      </c>
      <c r="Z54" s="14">
        <v>1565</v>
      </c>
      <c r="AA54" s="27"/>
      <c r="AB54" s="27"/>
    </row>
    <row r="55" spans="1:28">
      <c r="A55" s="27"/>
      <c r="B55" s="44">
        <v>2021</v>
      </c>
      <c r="C55" s="57">
        <v>1579</v>
      </c>
      <c r="D55" s="14">
        <v>506</v>
      </c>
      <c r="E55" s="14">
        <v>506</v>
      </c>
      <c r="F55" s="14">
        <v>506</v>
      </c>
      <c r="G55" s="14">
        <v>506</v>
      </c>
      <c r="H55" s="14">
        <v>506</v>
      </c>
      <c r="I55" s="14">
        <v>737</v>
      </c>
      <c r="J55" s="14">
        <v>737</v>
      </c>
      <c r="K55" s="14">
        <v>737</v>
      </c>
      <c r="L55" s="14">
        <v>737</v>
      </c>
      <c r="M55" s="14">
        <v>737</v>
      </c>
      <c r="N55" s="14">
        <v>1846</v>
      </c>
      <c r="O55" s="14">
        <v>1846</v>
      </c>
      <c r="P55" s="14">
        <v>1846</v>
      </c>
      <c r="Q55" s="14">
        <v>1846</v>
      </c>
      <c r="R55" s="14">
        <v>1846</v>
      </c>
      <c r="S55" s="16">
        <v>1270</v>
      </c>
      <c r="T55" s="64">
        <v>2918</v>
      </c>
      <c r="U55" s="14">
        <v>2223</v>
      </c>
      <c r="V55" s="14">
        <v>3827</v>
      </c>
      <c r="W55" s="14">
        <v>3827</v>
      </c>
      <c r="X55" s="14">
        <v>717</v>
      </c>
      <c r="Y55" s="14">
        <v>717</v>
      </c>
      <c r="Z55" s="14">
        <v>1474</v>
      </c>
      <c r="AA55" s="27"/>
      <c r="AB55" s="27"/>
    </row>
    <row r="56" spans="1:28">
      <c r="A56" s="27"/>
      <c r="B56" s="44">
        <v>2022</v>
      </c>
      <c r="C56" s="57">
        <v>1493</v>
      </c>
      <c r="D56" s="14">
        <v>478</v>
      </c>
      <c r="E56" s="14">
        <v>478</v>
      </c>
      <c r="F56" s="14">
        <v>478</v>
      </c>
      <c r="G56" s="14">
        <v>478</v>
      </c>
      <c r="H56" s="14">
        <v>478</v>
      </c>
      <c r="I56" s="14">
        <v>698</v>
      </c>
      <c r="J56" s="14">
        <v>698</v>
      </c>
      <c r="K56" s="14">
        <v>698</v>
      </c>
      <c r="L56" s="14">
        <v>698</v>
      </c>
      <c r="M56" s="14">
        <v>698</v>
      </c>
      <c r="N56" s="14">
        <v>1760</v>
      </c>
      <c r="O56" s="14">
        <v>1760</v>
      </c>
      <c r="P56" s="14">
        <v>1760</v>
      </c>
      <c r="Q56" s="14">
        <v>1760</v>
      </c>
      <c r="R56" s="14">
        <v>1760</v>
      </c>
      <c r="S56" s="16">
        <v>1211</v>
      </c>
      <c r="T56" s="64">
        <v>2825</v>
      </c>
      <c r="U56" s="14">
        <v>2120</v>
      </c>
      <c r="V56" s="14">
        <v>3895</v>
      </c>
      <c r="W56" s="14">
        <v>3895</v>
      </c>
      <c r="X56" s="14">
        <v>684</v>
      </c>
      <c r="Y56" s="14">
        <v>684</v>
      </c>
      <c r="Z56" s="14">
        <v>1397</v>
      </c>
      <c r="AA56" s="27"/>
      <c r="AB56" s="27"/>
    </row>
    <row r="57" spans="1:28">
      <c r="A57" s="27"/>
      <c r="B57" s="44">
        <v>2023</v>
      </c>
      <c r="C57" s="57">
        <v>1420</v>
      </c>
      <c r="D57" s="14">
        <v>455</v>
      </c>
      <c r="E57" s="14">
        <v>455</v>
      </c>
      <c r="F57" s="14">
        <v>455</v>
      </c>
      <c r="G57" s="14">
        <v>455</v>
      </c>
      <c r="H57" s="14">
        <v>455</v>
      </c>
      <c r="I57" s="14">
        <v>666</v>
      </c>
      <c r="J57" s="14">
        <v>666</v>
      </c>
      <c r="K57" s="14">
        <v>666</v>
      </c>
      <c r="L57" s="14">
        <v>666</v>
      </c>
      <c r="M57" s="14">
        <v>666</v>
      </c>
      <c r="N57" s="14">
        <v>1687</v>
      </c>
      <c r="O57" s="14">
        <v>1687</v>
      </c>
      <c r="P57" s="14">
        <v>1687</v>
      </c>
      <c r="Q57" s="14">
        <v>1687</v>
      </c>
      <c r="R57" s="14">
        <v>1687</v>
      </c>
      <c r="S57" s="16">
        <v>1161</v>
      </c>
      <c r="T57" s="64">
        <v>2746</v>
      </c>
      <c r="U57" s="14">
        <v>2032</v>
      </c>
      <c r="V57" s="14">
        <v>3966</v>
      </c>
      <c r="W57" s="14">
        <v>3966</v>
      </c>
      <c r="X57" s="14">
        <v>656</v>
      </c>
      <c r="Y57" s="14">
        <v>656</v>
      </c>
      <c r="Z57" s="14">
        <v>1332</v>
      </c>
      <c r="AA57" s="27"/>
      <c r="AB57" s="27"/>
    </row>
    <row r="58" spans="1:28">
      <c r="A58" s="27"/>
      <c r="B58" s="44">
        <v>2024</v>
      </c>
      <c r="C58" s="57">
        <v>1357</v>
      </c>
      <c r="D58" s="14">
        <v>435</v>
      </c>
      <c r="E58" s="14">
        <v>435</v>
      </c>
      <c r="F58" s="14">
        <v>435</v>
      </c>
      <c r="G58" s="14">
        <v>435</v>
      </c>
      <c r="H58" s="14">
        <v>435</v>
      </c>
      <c r="I58" s="14">
        <v>638</v>
      </c>
      <c r="J58" s="14">
        <v>638</v>
      </c>
      <c r="K58" s="14">
        <v>638</v>
      </c>
      <c r="L58" s="14">
        <v>638</v>
      </c>
      <c r="M58" s="14">
        <v>638</v>
      </c>
      <c r="N58" s="14">
        <v>1625</v>
      </c>
      <c r="O58" s="14">
        <v>1625</v>
      </c>
      <c r="P58" s="14">
        <v>1625</v>
      </c>
      <c r="Q58" s="14">
        <v>1625</v>
      </c>
      <c r="R58" s="14">
        <v>1625</v>
      </c>
      <c r="S58" s="16">
        <v>1118</v>
      </c>
      <c r="T58" s="64">
        <v>2679</v>
      </c>
      <c r="U58" s="14">
        <v>1957</v>
      </c>
      <c r="V58" s="14">
        <v>4037</v>
      </c>
      <c r="W58" s="14">
        <v>4037</v>
      </c>
      <c r="X58" s="14">
        <v>631</v>
      </c>
      <c r="Y58" s="14">
        <v>631</v>
      </c>
      <c r="Z58" s="14">
        <v>1276</v>
      </c>
      <c r="AA58" s="27"/>
      <c r="AB58" s="27"/>
    </row>
    <row r="59" spans="1:28">
      <c r="A59" s="27"/>
      <c r="B59" s="44">
        <v>2025</v>
      </c>
      <c r="C59" s="57">
        <v>1304</v>
      </c>
      <c r="D59" s="14">
        <v>418</v>
      </c>
      <c r="E59" s="14">
        <v>418</v>
      </c>
      <c r="F59" s="14">
        <v>418</v>
      </c>
      <c r="G59" s="14">
        <v>418</v>
      </c>
      <c r="H59" s="14">
        <v>418</v>
      </c>
      <c r="I59" s="14">
        <v>614</v>
      </c>
      <c r="J59" s="14">
        <v>614</v>
      </c>
      <c r="K59" s="14">
        <v>614</v>
      </c>
      <c r="L59" s="14">
        <v>614</v>
      </c>
      <c r="M59" s="14">
        <v>614</v>
      </c>
      <c r="N59" s="14">
        <v>1572</v>
      </c>
      <c r="O59" s="14">
        <v>1572</v>
      </c>
      <c r="P59" s="14">
        <v>1572</v>
      </c>
      <c r="Q59" s="14">
        <v>1572</v>
      </c>
      <c r="R59" s="14">
        <v>1572</v>
      </c>
      <c r="S59" s="16">
        <v>1081</v>
      </c>
      <c r="T59" s="64">
        <v>2621</v>
      </c>
      <c r="U59" s="14">
        <v>1893</v>
      </c>
      <c r="V59" s="14">
        <v>4110</v>
      </c>
      <c r="W59" s="14">
        <v>4110</v>
      </c>
      <c r="X59" s="14">
        <v>611</v>
      </c>
      <c r="Y59" s="14">
        <v>611</v>
      </c>
      <c r="Z59" s="14">
        <v>1228</v>
      </c>
      <c r="AA59" s="27"/>
      <c r="AB59" s="27"/>
    </row>
    <row r="60" spans="1:28">
      <c r="A60" s="27"/>
      <c r="B60" s="44">
        <v>2026</v>
      </c>
      <c r="C60" s="57">
        <v>1257</v>
      </c>
      <c r="D60" s="14">
        <v>403</v>
      </c>
      <c r="E60" s="14">
        <v>403</v>
      </c>
      <c r="F60" s="14">
        <v>403</v>
      </c>
      <c r="G60" s="14">
        <v>403</v>
      </c>
      <c r="H60" s="14">
        <v>403</v>
      </c>
      <c r="I60" s="14">
        <v>594</v>
      </c>
      <c r="J60" s="14">
        <v>594</v>
      </c>
      <c r="K60" s="14">
        <v>594</v>
      </c>
      <c r="L60" s="14">
        <v>594</v>
      </c>
      <c r="M60" s="14">
        <v>594</v>
      </c>
      <c r="N60" s="14">
        <v>1526</v>
      </c>
      <c r="O60" s="14">
        <v>1526</v>
      </c>
      <c r="P60" s="14">
        <v>1526</v>
      </c>
      <c r="Q60" s="14">
        <v>1526</v>
      </c>
      <c r="R60" s="14">
        <v>1526</v>
      </c>
      <c r="S60" s="16">
        <v>1050</v>
      </c>
      <c r="T60" s="64">
        <v>2572</v>
      </c>
      <c r="U60" s="14">
        <v>1838</v>
      </c>
      <c r="V60" s="14">
        <v>4184</v>
      </c>
      <c r="W60" s="14">
        <v>4184</v>
      </c>
      <c r="X60" s="14">
        <v>593</v>
      </c>
      <c r="Y60" s="14">
        <v>593</v>
      </c>
      <c r="Z60" s="14">
        <v>1187</v>
      </c>
      <c r="AA60" s="27"/>
      <c r="AB60" s="27"/>
    </row>
    <row r="61" spans="1:28">
      <c r="A61" s="27"/>
      <c r="B61" s="44">
        <v>2027</v>
      </c>
      <c r="C61" s="57">
        <v>1217</v>
      </c>
      <c r="D61" s="14">
        <v>390</v>
      </c>
      <c r="E61" s="14">
        <v>390</v>
      </c>
      <c r="F61" s="14">
        <v>390</v>
      </c>
      <c r="G61" s="14">
        <v>390</v>
      </c>
      <c r="H61" s="14">
        <v>390</v>
      </c>
      <c r="I61" s="14">
        <v>576</v>
      </c>
      <c r="J61" s="14">
        <v>576</v>
      </c>
      <c r="K61" s="14">
        <v>576</v>
      </c>
      <c r="L61" s="14">
        <v>576</v>
      </c>
      <c r="M61" s="14">
        <v>576</v>
      </c>
      <c r="N61" s="14">
        <v>1486</v>
      </c>
      <c r="O61" s="14">
        <v>1486</v>
      </c>
      <c r="P61" s="14">
        <v>1486</v>
      </c>
      <c r="Q61" s="14">
        <v>1486</v>
      </c>
      <c r="R61" s="14">
        <v>1486</v>
      </c>
      <c r="S61" s="16">
        <v>1023</v>
      </c>
      <c r="T61" s="64">
        <v>2529</v>
      </c>
      <c r="U61" s="14">
        <v>1790</v>
      </c>
      <c r="V61" s="14">
        <v>4259</v>
      </c>
      <c r="W61" s="14">
        <v>4259</v>
      </c>
      <c r="X61" s="14">
        <v>577</v>
      </c>
      <c r="Y61" s="14">
        <v>577</v>
      </c>
      <c r="Z61" s="14">
        <v>1152</v>
      </c>
      <c r="AA61" s="27"/>
      <c r="AB61" s="27"/>
    </row>
    <row r="62" spans="1:28">
      <c r="A62" s="27"/>
      <c r="B62" s="44">
        <v>2028</v>
      </c>
      <c r="C62" s="57">
        <v>1183</v>
      </c>
      <c r="D62" s="14">
        <v>379</v>
      </c>
      <c r="E62" s="14">
        <v>379</v>
      </c>
      <c r="F62" s="14">
        <v>379</v>
      </c>
      <c r="G62" s="14">
        <v>379</v>
      </c>
      <c r="H62" s="14">
        <v>379</v>
      </c>
      <c r="I62" s="14">
        <v>560</v>
      </c>
      <c r="J62" s="14">
        <v>560</v>
      </c>
      <c r="K62" s="14">
        <v>560</v>
      </c>
      <c r="L62" s="14">
        <v>560</v>
      </c>
      <c r="M62" s="14">
        <v>560</v>
      </c>
      <c r="N62" s="14">
        <v>1452</v>
      </c>
      <c r="O62" s="14">
        <v>1452</v>
      </c>
      <c r="P62" s="14">
        <v>1452</v>
      </c>
      <c r="Q62" s="14">
        <v>1452</v>
      </c>
      <c r="R62" s="14">
        <v>1452</v>
      </c>
      <c r="S62" s="16">
        <v>999</v>
      </c>
      <c r="T62" s="64">
        <v>2491</v>
      </c>
      <c r="U62" s="14">
        <v>1748</v>
      </c>
      <c r="V62" s="14">
        <v>4336</v>
      </c>
      <c r="W62" s="14">
        <v>4336</v>
      </c>
      <c r="X62" s="14">
        <v>564</v>
      </c>
      <c r="Y62" s="14">
        <v>564</v>
      </c>
      <c r="Z62" s="14">
        <v>1121</v>
      </c>
      <c r="AA62" s="27"/>
      <c r="AB62" s="27"/>
    </row>
    <row r="63" spans="1:28">
      <c r="A63" s="27"/>
      <c r="B63" s="44">
        <v>2029</v>
      </c>
      <c r="C63" s="57">
        <v>1152</v>
      </c>
      <c r="D63" s="14">
        <v>369</v>
      </c>
      <c r="E63" s="14">
        <v>369</v>
      </c>
      <c r="F63" s="14">
        <v>369</v>
      </c>
      <c r="G63" s="14">
        <v>369</v>
      </c>
      <c r="H63" s="14">
        <v>369</v>
      </c>
      <c r="I63" s="14">
        <v>547</v>
      </c>
      <c r="J63" s="14">
        <v>547</v>
      </c>
      <c r="K63" s="14">
        <v>547</v>
      </c>
      <c r="L63" s="14">
        <v>547</v>
      </c>
      <c r="M63" s="14">
        <v>547</v>
      </c>
      <c r="N63" s="14">
        <v>1422</v>
      </c>
      <c r="O63" s="14">
        <v>1422</v>
      </c>
      <c r="P63" s="14">
        <v>1422</v>
      </c>
      <c r="Q63" s="14">
        <v>1422</v>
      </c>
      <c r="R63" s="14">
        <v>1422</v>
      </c>
      <c r="S63" s="16">
        <v>978</v>
      </c>
      <c r="T63" s="64">
        <v>2459</v>
      </c>
      <c r="U63" s="14">
        <v>1712</v>
      </c>
      <c r="V63" s="14">
        <v>4414</v>
      </c>
      <c r="W63" s="14">
        <v>4414</v>
      </c>
      <c r="X63" s="14">
        <v>552</v>
      </c>
      <c r="Y63" s="14">
        <v>552</v>
      </c>
      <c r="Z63" s="14">
        <v>1094</v>
      </c>
      <c r="AA63" s="27"/>
      <c r="AB63" s="27"/>
    </row>
    <row r="64" spans="1:28">
      <c r="A64" s="27"/>
      <c r="B64" s="44">
        <v>2030</v>
      </c>
      <c r="C64" s="57">
        <v>1126</v>
      </c>
      <c r="D64" s="14">
        <v>361</v>
      </c>
      <c r="E64" s="14">
        <v>361</v>
      </c>
      <c r="F64" s="14">
        <v>361</v>
      </c>
      <c r="G64" s="14">
        <v>361</v>
      </c>
      <c r="H64" s="14">
        <v>361</v>
      </c>
      <c r="I64" s="14">
        <v>535</v>
      </c>
      <c r="J64" s="14">
        <v>535</v>
      </c>
      <c r="K64" s="14">
        <v>535</v>
      </c>
      <c r="L64" s="14">
        <v>535</v>
      </c>
      <c r="M64" s="14">
        <v>535</v>
      </c>
      <c r="N64" s="14">
        <v>1395</v>
      </c>
      <c r="O64" s="14">
        <v>1395</v>
      </c>
      <c r="P64" s="14">
        <v>1395</v>
      </c>
      <c r="Q64" s="14">
        <v>1395</v>
      </c>
      <c r="R64" s="14">
        <v>1395</v>
      </c>
      <c r="S64" s="16">
        <v>960</v>
      </c>
      <c r="T64" s="64">
        <v>2430</v>
      </c>
      <c r="U64" s="14">
        <v>1680</v>
      </c>
      <c r="V64" s="14">
        <v>4493</v>
      </c>
      <c r="W64" s="14">
        <v>4493</v>
      </c>
      <c r="X64" s="14">
        <v>542</v>
      </c>
      <c r="Y64" s="14">
        <v>542</v>
      </c>
      <c r="Z64" s="14">
        <v>1070</v>
      </c>
      <c r="AA64" s="27"/>
      <c r="AB64" s="27"/>
    </row>
    <row r="65" spans="1:28">
      <c r="A65" s="27"/>
      <c r="B65" s="44">
        <v>2031</v>
      </c>
      <c r="C65" s="57">
        <v>1102</v>
      </c>
      <c r="D65" s="14">
        <v>353</v>
      </c>
      <c r="E65" s="14">
        <v>353</v>
      </c>
      <c r="F65" s="14">
        <v>353</v>
      </c>
      <c r="G65" s="14">
        <v>353</v>
      </c>
      <c r="H65" s="14">
        <v>353</v>
      </c>
      <c r="I65" s="14">
        <v>525</v>
      </c>
      <c r="J65" s="14">
        <v>525</v>
      </c>
      <c r="K65" s="14">
        <v>525</v>
      </c>
      <c r="L65" s="14">
        <v>525</v>
      </c>
      <c r="M65" s="14">
        <v>525</v>
      </c>
      <c r="N65" s="14">
        <v>1372</v>
      </c>
      <c r="O65" s="14">
        <v>1372</v>
      </c>
      <c r="P65" s="14">
        <v>1372</v>
      </c>
      <c r="Q65" s="14">
        <v>1372</v>
      </c>
      <c r="R65" s="14">
        <v>1372</v>
      </c>
      <c r="S65" s="16">
        <v>944</v>
      </c>
      <c r="T65" s="64">
        <v>2405</v>
      </c>
      <c r="U65" s="14">
        <v>1652</v>
      </c>
      <c r="V65" s="14">
        <v>4574</v>
      </c>
      <c r="W65" s="14">
        <v>4574</v>
      </c>
      <c r="X65" s="14">
        <v>533</v>
      </c>
      <c r="Y65" s="14">
        <v>533</v>
      </c>
      <c r="Z65" s="14">
        <v>1049</v>
      </c>
      <c r="AA65" s="27"/>
      <c r="AB65" s="27"/>
    </row>
    <row r="66" spans="1:28">
      <c r="A66" s="27"/>
      <c r="B66" s="44">
        <v>2032</v>
      </c>
      <c r="C66" s="57">
        <v>1082</v>
      </c>
      <c r="D66" s="14">
        <v>347</v>
      </c>
      <c r="E66" s="14">
        <v>347</v>
      </c>
      <c r="F66" s="14">
        <v>347</v>
      </c>
      <c r="G66" s="14">
        <v>347</v>
      </c>
      <c r="H66" s="14">
        <v>347</v>
      </c>
      <c r="I66" s="14">
        <v>516</v>
      </c>
      <c r="J66" s="14">
        <v>516</v>
      </c>
      <c r="K66" s="14">
        <v>516</v>
      </c>
      <c r="L66" s="14">
        <v>516</v>
      </c>
      <c r="M66" s="14">
        <v>516</v>
      </c>
      <c r="N66" s="14">
        <v>1352</v>
      </c>
      <c r="O66" s="14">
        <v>1352</v>
      </c>
      <c r="P66" s="14">
        <v>1352</v>
      </c>
      <c r="Q66" s="14">
        <v>1352</v>
      </c>
      <c r="R66" s="14">
        <v>1352</v>
      </c>
      <c r="S66" s="16">
        <v>930</v>
      </c>
      <c r="T66" s="64">
        <v>2383</v>
      </c>
      <c r="U66" s="14">
        <v>1628</v>
      </c>
      <c r="V66" s="14">
        <v>4656</v>
      </c>
      <c r="W66" s="14">
        <v>4656</v>
      </c>
      <c r="X66" s="14">
        <v>525</v>
      </c>
      <c r="Y66" s="14">
        <v>525</v>
      </c>
      <c r="Z66" s="14">
        <v>1031</v>
      </c>
      <c r="AA66" s="27"/>
      <c r="AB66" s="27"/>
    </row>
    <row r="67" spans="1:28">
      <c r="A67" s="27"/>
      <c r="B67" s="44">
        <v>2033</v>
      </c>
      <c r="C67" s="57">
        <v>1064</v>
      </c>
      <c r="D67" s="14">
        <v>341</v>
      </c>
      <c r="E67" s="14">
        <v>341</v>
      </c>
      <c r="F67" s="14">
        <v>341</v>
      </c>
      <c r="G67" s="14">
        <v>341</v>
      </c>
      <c r="H67" s="14">
        <v>341</v>
      </c>
      <c r="I67" s="14">
        <v>508</v>
      </c>
      <c r="J67" s="14">
        <v>508</v>
      </c>
      <c r="K67" s="14">
        <v>508</v>
      </c>
      <c r="L67" s="14">
        <v>508</v>
      </c>
      <c r="M67" s="14">
        <v>508</v>
      </c>
      <c r="N67" s="14">
        <v>1334</v>
      </c>
      <c r="O67" s="14">
        <v>1334</v>
      </c>
      <c r="P67" s="14">
        <v>1334</v>
      </c>
      <c r="Q67" s="14">
        <v>1334</v>
      </c>
      <c r="R67" s="14">
        <v>1334</v>
      </c>
      <c r="S67" s="16">
        <v>917</v>
      </c>
      <c r="T67" s="64">
        <v>2363</v>
      </c>
      <c r="U67" s="14">
        <v>1606</v>
      </c>
      <c r="V67" s="14">
        <v>4740</v>
      </c>
      <c r="W67" s="14">
        <v>4740</v>
      </c>
      <c r="X67" s="14">
        <v>518</v>
      </c>
      <c r="Y67" s="14">
        <v>518</v>
      </c>
      <c r="Z67" s="14">
        <v>1015</v>
      </c>
      <c r="AA67" s="27"/>
      <c r="AB67" s="27"/>
    </row>
    <row r="68" spans="1:28">
      <c r="A68" s="27"/>
      <c r="B68" s="44">
        <v>2034</v>
      </c>
      <c r="C68" s="57">
        <v>1048</v>
      </c>
      <c r="D68" s="14">
        <v>336</v>
      </c>
      <c r="E68" s="14">
        <v>336</v>
      </c>
      <c r="F68" s="14">
        <v>336</v>
      </c>
      <c r="G68" s="14">
        <v>336</v>
      </c>
      <c r="H68" s="14">
        <v>336</v>
      </c>
      <c r="I68" s="14">
        <v>500</v>
      </c>
      <c r="J68" s="14">
        <v>500</v>
      </c>
      <c r="K68" s="14">
        <v>500</v>
      </c>
      <c r="L68" s="14">
        <v>500</v>
      </c>
      <c r="M68" s="14">
        <v>500</v>
      </c>
      <c r="N68" s="14">
        <v>1318</v>
      </c>
      <c r="O68" s="14">
        <v>1318</v>
      </c>
      <c r="P68" s="14">
        <v>1318</v>
      </c>
      <c r="Q68" s="14">
        <v>1318</v>
      </c>
      <c r="R68" s="14">
        <v>1318</v>
      </c>
      <c r="S68" s="16">
        <v>907</v>
      </c>
      <c r="T68" s="64">
        <v>2346</v>
      </c>
      <c r="U68" s="14">
        <v>1587</v>
      </c>
      <c r="V68" s="14">
        <v>4825</v>
      </c>
      <c r="W68" s="14">
        <v>4825</v>
      </c>
      <c r="X68" s="14">
        <v>512</v>
      </c>
      <c r="Y68" s="14">
        <v>512</v>
      </c>
      <c r="Z68" s="14">
        <v>1001</v>
      </c>
      <c r="AA68" s="27"/>
      <c r="AB68" s="27"/>
    </row>
    <row r="69" spans="1:28">
      <c r="A69" s="27"/>
      <c r="B69" s="44">
        <v>2035</v>
      </c>
      <c r="C69" s="57">
        <v>1033</v>
      </c>
      <c r="D69" s="14">
        <v>331</v>
      </c>
      <c r="E69" s="14">
        <v>331</v>
      </c>
      <c r="F69" s="14">
        <v>331</v>
      </c>
      <c r="G69" s="14">
        <v>331</v>
      </c>
      <c r="H69" s="14">
        <v>331</v>
      </c>
      <c r="I69" s="14">
        <v>494</v>
      </c>
      <c r="J69" s="14">
        <v>494</v>
      </c>
      <c r="K69" s="14">
        <v>494</v>
      </c>
      <c r="L69" s="14">
        <v>494</v>
      </c>
      <c r="M69" s="14">
        <v>494</v>
      </c>
      <c r="N69" s="14">
        <v>1304</v>
      </c>
      <c r="O69" s="14">
        <v>1304</v>
      </c>
      <c r="P69" s="14">
        <v>1304</v>
      </c>
      <c r="Q69" s="14">
        <v>1304</v>
      </c>
      <c r="R69" s="14">
        <v>1304</v>
      </c>
      <c r="S69" s="16">
        <v>897</v>
      </c>
      <c r="T69" s="64">
        <v>2331</v>
      </c>
      <c r="U69" s="14">
        <v>1570</v>
      </c>
      <c r="V69" s="14">
        <v>4912</v>
      </c>
      <c r="W69" s="14">
        <v>4912</v>
      </c>
      <c r="X69" s="14">
        <v>506</v>
      </c>
      <c r="Y69" s="14">
        <v>506</v>
      </c>
      <c r="Z69" s="14">
        <v>988</v>
      </c>
      <c r="AA69" s="27"/>
      <c r="AB69" s="27"/>
    </row>
    <row r="70" spans="1:28">
      <c r="A70" s="27"/>
      <c r="B70" s="44">
        <v>2036</v>
      </c>
      <c r="C70" s="57">
        <v>1021</v>
      </c>
      <c r="D70" s="14">
        <v>327</v>
      </c>
      <c r="E70" s="14">
        <v>327</v>
      </c>
      <c r="F70" s="14">
        <v>327</v>
      </c>
      <c r="G70" s="14">
        <v>327</v>
      </c>
      <c r="H70" s="14">
        <v>327</v>
      </c>
      <c r="I70" s="14">
        <v>488</v>
      </c>
      <c r="J70" s="14">
        <v>488</v>
      </c>
      <c r="K70" s="14">
        <v>488</v>
      </c>
      <c r="L70" s="14">
        <v>488</v>
      </c>
      <c r="M70" s="14">
        <v>488</v>
      </c>
      <c r="N70" s="14">
        <v>1291</v>
      </c>
      <c r="O70" s="14">
        <v>1291</v>
      </c>
      <c r="P70" s="14">
        <v>1291</v>
      </c>
      <c r="Q70" s="14">
        <v>1291</v>
      </c>
      <c r="R70" s="14">
        <v>1291</v>
      </c>
      <c r="S70" s="16">
        <v>888</v>
      </c>
      <c r="T70" s="64">
        <v>2317</v>
      </c>
      <c r="U70" s="14">
        <v>1555</v>
      </c>
      <c r="V70" s="14">
        <v>5001</v>
      </c>
      <c r="W70" s="14">
        <v>5001</v>
      </c>
      <c r="X70" s="14">
        <v>502</v>
      </c>
      <c r="Y70" s="14">
        <v>502</v>
      </c>
      <c r="Z70" s="14">
        <v>977</v>
      </c>
      <c r="AA70" s="27"/>
      <c r="AB70" s="27"/>
    </row>
    <row r="71" spans="1:28">
      <c r="A71" s="27"/>
      <c r="B71" s="44">
        <v>2037</v>
      </c>
      <c r="C71" s="57">
        <v>1009</v>
      </c>
      <c r="D71" s="14">
        <v>323</v>
      </c>
      <c r="E71" s="14">
        <v>323</v>
      </c>
      <c r="F71" s="14">
        <v>323</v>
      </c>
      <c r="G71" s="14">
        <v>323</v>
      </c>
      <c r="H71" s="14">
        <v>323</v>
      </c>
      <c r="I71" s="14">
        <v>483</v>
      </c>
      <c r="J71" s="14">
        <v>483</v>
      </c>
      <c r="K71" s="14">
        <v>483</v>
      </c>
      <c r="L71" s="14">
        <v>483</v>
      </c>
      <c r="M71" s="14">
        <v>483</v>
      </c>
      <c r="N71" s="14">
        <v>1280</v>
      </c>
      <c r="O71" s="14">
        <v>1280</v>
      </c>
      <c r="P71" s="14">
        <v>1280</v>
      </c>
      <c r="Q71" s="14">
        <v>1280</v>
      </c>
      <c r="R71" s="14">
        <v>1280</v>
      </c>
      <c r="S71" s="16">
        <v>881</v>
      </c>
      <c r="T71" s="64">
        <v>2305</v>
      </c>
      <c r="U71" s="14">
        <v>1541</v>
      </c>
      <c r="V71" s="14">
        <v>5091</v>
      </c>
      <c r="W71" s="14">
        <v>5091</v>
      </c>
      <c r="X71" s="14">
        <v>497</v>
      </c>
      <c r="Y71" s="14">
        <v>497</v>
      </c>
      <c r="Z71" s="14">
        <v>967</v>
      </c>
      <c r="AA71" s="27"/>
      <c r="AB71" s="27"/>
    </row>
    <row r="72" spans="1:28">
      <c r="A72" s="27"/>
      <c r="B72" s="44">
        <v>2038</v>
      </c>
      <c r="C72" s="57">
        <v>999</v>
      </c>
      <c r="D72" s="14">
        <v>320</v>
      </c>
      <c r="E72" s="14">
        <v>320</v>
      </c>
      <c r="F72" s="14">
        <v>320</v>
      </c>
      <c r="G72" s="14">
        <v>320</v>
      </c>
      <c r="H72" s="14">
        <v>320</v>
      </c>
      <c r="I72" s="14">
        <v>479</v>
      </c>
      <c r="J72" s="14">
        <v>479</v>
      </c>
      <c r="K72" s="14">
        <v>479</v>
      </c>
      <c r="L72" s="14">
        <v>479</v>
      </c>
      <c r="M72" s="14">
        <v>479</v>
      </c>
      <c r="N72" s="14">
        <v>1270</v>
      </c>
      <c r="O72" s="14">
        <v>1270</v>
      </c>
      <c r="P72" s="14">
        <v>1270</v>
      </c>
      <c r="Q72" s="14">
        <v>1270</v>
      </c>
      <c r="R72" s="14">
        <v>1270</v>
      </c>
      <c r="S72" s="16">
        <v>874</v>
      </c>
      <c r="T72" s="64">
        <v>2295</v>
      </c>
      <c r="U72" s="14">
        <v>1529</v>
      </c>
      <c r="V72" s="14">
        <v>5182</v>
      </c>
      <c r="W72" s="14">
        <v>5182</v>
      </c>
      <c r="X72" s="14">
        <v>493</v>
      </c>
      <c r="Y72" s="14">
        <v>493</v>
      </c>
      <c r="Z72" s="14">
        <v>958</v>
      </c>
      <c r="AA72" s="27"/>
      <c r="AB72" s="27"/>
    </row>
    <row r="73" spans="1:28">
      <c r="A73" s="27"/>
      <c r="B73" s="44">
        <v>2039</v>
      </c>
      <c r="C73" s="57">
        <v>991</v>
      </c>
      <c r="D73" s="14">
        <v>317</v>
      </c>
      <c r="E73" s="14">
        <v>317</v>
      </c>
      <c r="F73" s="14">
        <v>317</v>
      </c>
      <c r="G73" s="14">
        <v>317</v>
      </c>
      <c r="H73" s="14">
        <v>317</v>
      </c>
      <c r="I73" s="14">
        <v>475</v>
      </c>
      <c r="J73" s="14">
        <v>475</v>
      </c>
      <c r="K73" s="14">
        <v>475</v>
      </c>
      <c r="L73" s="14">
        <v>475</v>
      </c>
      <c r="M73" s="14">
        <v>475</v>
      </c>
      <c r="N73" s="14">
        <v>1261</v>
      </c>
      <c r="O73" s="14">
        <v>1261</v>
      </c>
      <c r="P73" s="14">
        <v>1261</v>
      </c>
      <c r="Q73" s="14">
        <v>1261</v>
      </c>
      <c r="R73" s="14">
        <v>1261</v>
      </c>
      <c r="S73" s="16">
        <v>868</v>
      </c>
      <c r="T73" s="64">
        <v>2285</v>
      </c>
      <c r="U73" s="14">
        <v>1519</v>
      </c>
      <c r="V73" s="14">
        <v>5276</v>
      </c>
      <c r="W73" s="14">
        <v>5276</v>
      </c>
      <c r="X73" s="14">
        <v>490</v>
      </c>
      <c r="Y73" s="14">
        <v>490</v>
      </c>
      <c r="Z73" s="14">
        <v>950</v>
      </c>
      <c r="AA73" s="27"/>
      <c r="AB73" s="27"/>
    </row>
    <row r="74" spans="1:28">
      <c r="A74" s="27"/>
      <c r="B74" s="44">
        <v>2040</v>
      </c>
      <c r="C74" s="57">
        <v>983</v>
      </c>
      <c r="D74" s="14">
        <v>315</v>
      </c>
      <c r="E74" s="14">
        <v>315</v>
      </c>
      <c r="F74" s="14">
        <v>315</v>
      </c>
      <c r="G74" s="14">
        <v>315</v>
      </c>
      <c r="H74" s="14">
        <v>315</v>
      </c>
      <c r="I74" s="14">
        <v>471</v>
      </c>
      <c r="J74" s="14">
        <v>471</v>
      </c>
      <c r="K74" s="14">
        <v>471</v>
      </c>
      <c r="L74" s="14">
        <v>471</v>
      </c>
      <c r="M74" s="14">
        <v>471</v>
      </c>
      <c r="N74" s="14">
        <v>1253</v>
      </c>
      <c r="O74" s="14">
        <v>1253</v>
      </c>
      <c r="P74" s="14">
        <v>1253</v>
      </c>
      <c r="Q74" s="14">
        <v>1253</v>
      </c>
      <c r="R74" s="14">
        <v>1253</v>
      </c>
      <c r="S74" s="16">
        <v>862</v>
      </c>
      <c r="T74" s="64">
        <v>2276</v>
      </c>
      <c r="U74" s="14">
        <v>1509</v>
      </c>
      <c r="V74" s="14">
        <v>5370</v>
      </c>
      <c r="W74" s="14">
        <v>5370</v>
      </c>
      <c r="X74" s="14">
        <v>487</v>
      </c>
      <c r="Y74" s="14">
        <v>487</v>
      </c>
      <c r="Z74" s="14">
        <v>943</v>
      </c>
      <c r="AA74" s="27"/>
      <c r="AB74" s="27"/>
    </row>
    <row r="75" spans="1:28">
      <c r="A75" s="27"/>
      <c r="B75" s="44">
        <v>2041</v>
      </c>
      <c r="C75" s="57">
        <v>975</v>
      </c>
      <c r="D75" s="14">
        <v>313</v>
      </c>
      <c r="E75" s="14">
        <v>313</v>
      </c>
      <c r="F75" s="14">
        <v>313</v>
      </c>
      <c r="G75" s="14">
        <v>313</v>
      </c>
      <c r="H75" s="14">
        <v>313</v>
      </c>
      <c r="I75" s="14">
        <v>468</v>
      </c>
      <c r="J75" s="14">
        <v>468</v>
      </c>
      <c r="K75" s="14">
        <v>468</v>
      </c>
      <c r="L75" s="14">
        <v>468</v>
      </c>
      <c r="M75" s="14">
        <v>468</v>
      </c>
      <c r="N75" s="14">
        <v>1246</v>
      </c>
      <c r="O75" s="14">
        <v>1246</v>
      </c>
      <c r="P75" s="14">
        <v>1246</v>
      </c>
      <c r="Q75" s="14">
        <v>1246</v>
      </c>
      <c r="R75" s="14">
        <v>1246</v>
      </c>
      <c r="S75" s="16">
        <v>857</v>
      </c>
      <c r="T75" s="64">
        <v>2269</v>
      </c>
      <c r="U75" s="14">
        <v>1501</v>
      </c>
      <c r="V75" s="14">
        <v>5467</v>
      </c>
      <c r="W75" s="14">
        <v>5467</v>
      </c>
      <c r="X75" s="14">
        <v>484</v>
      </c>
      <c r="Y75" s="14">
        <v>484</v>
      </c>
      <c r="Z75" s="14">
        <v>937</v>
      </c>
      <c r="AA75" s="27"/>
      <c r="AB75" s="27"/>
    </row>
    <row r="76" spans="1:28">
      <c r="A76" s="27"/>
      <c r="B76" s="44">
        <v>2042</v>
      </c>
      <c r="C76" s="57">
        <v>969</v>
      </c>
      <c r="D76" s="14">
        <v>311</v>
      </c>
      <c r="E76" s="14">
        <v>311</v>
      </c>
      <c r="F76" s="14">
        <v>311</v>
      </c>
      <c r="G76" s="14">
        <v>311</v>
      </c>
      <c r="H76" s="14">
        <v>311</v>
      </c>
      <c r="I76" s="14">
        <v>465</v>
      </c>
      <c r="J76" s="14">
        <v>465</v>
      </c>
      <c r="K76" s="14">
        <v>465</v>
      </c>
      <c r="L76" s="14">
        <v>465</v>
      </c>
      <c r="M76" s="14">
        <v>465</v>
      </c>
      <c r="N76" s="14">
        <v>1240</v>
      </c>
      <c r="O76" s="14">
        <v>1240</v>
      </c>
      <c r="P76" s="14">
        <v>1240</v>
      </c>
      <c r="Q76" s="14">
        <v>1240</v>
      </c>
      <c r="R76" s="14">
        <v>1240</v>
      </c>
      <c r="S76" s="16">
        <v>853</v>
      </c>
      <c r="T76" s="64">
        <v>2262</v>
      </c>
      <c r="U76" s="14">
        <v>1493</v>
      </c>
      <c r="V76" s="14">
        <v>5566</v>
      </c>
      <c r="W76" s="14">
        <v>5566</v>
      </c>
      <c r="X76" s="14">
        <v>482</v>
      </c>
      <c r="Y76" s="14">
        <v>482</v>
      </c>
      <c r="Z76" s="14">
        <v>931</v>
      </c>
      <c r="AA76" s="27"/>
      <c r="AB76" s="27"/>
    </row>
    <row r="77" spans="1:28">
      <c r="A77" s="27"/>
      <c r="B77" s="44">
        <v>2043</v>
      </c>
      <c r="C77" s="57">
        <v>963</v>
      </c>
      <c r="D77" s="14">
        <v>309</v>
      </c>
      <c r="E77" s="14">
        <v>309</v>
      </c>
      <c r="F77" s="14">
        <v>309</v>
      </c>
      <c r="G77" s="14">
        <v>309</v>
      </c>
      <c r="H77" s="14">
        <v>309</v>
      </c>
      <c r="I77" s="14">
        <v>463</v>
      </c>
      <c r="J77" s="14">
        <v>463</v>
      </c>
      <c r="K77" s="14">
        <v>463</v>
      </c>
      <c r="L77" s="14">
        <v>463</v>
      </c>
      <c r="M77" s="14">
        <v>463</v>
      </c>
      <c r="N77" s="14">
        <v>1234</v>
      </c>
      <c r="O77" s="14">
        <v>1234</v>
      </c>
      <c r="P77" s="14">
        <v>1234</v>
      </c>
      <c r="Q77" s="14">
        <v>1234</v>
      </c>
      <c r="R77" s="14">
        <v>1234</v>
      </c>
      <c r="S77" s="16">
        <v>849</v>
      </c>
      <c r="T77" s="64">
        <v>2256</v>
      </c>
      <c r="U77" s="14">
        <v>1486</v>
      </c>
      <c r="V77" s="14">
        <v>5666</v>
      </c>
      <c r="W77" s="14">
        <v>5666</v>
      </c>
      <c r="X77" s="14">
        <v>479</v>
      </c>
      <c r="Y77" s="14">
        <v>479</v>
      </c>
      <c r="Z77" s="14">
        <v>926</v>
      </c>
      <c r="AA77" s="27"/>
      <c r="AB77" s="27"/>
    </row>
    <row r="78" spans="1:28">
      <c r="A78" s="27"/>
      <c r="B78" s="44">
        <v>2044</v>
      </c>
      <c r="C78" s="57">
        <v>958</v>
      </c>
      <c r="D78" s="14">
        <v>307</v>
      </c>
      <c r="E78" s="14">
        <v>307</v>
      </c>
      <c r="F78" s="14">
        <v>307</v>
      </c>
      <c r="G78" s="14">
        <v>307</v>
      </c>
      <c r="H78" s="14">
        <v>307</v>
      </c>
      <c r="I78" s="14">
        <v>461</v>
      </c>
      <c r="J78" s="14">
        <v>461</v>
      </c>
      <c r="K78" s="14">
        <v>461</v>
      </c>
      <c r="L78" s="14">
        <v>461</v>
      </c>
      <c r="M78" s="14">
        <v>461</v>
      </c>
      <c r="N78" s="14">
        <v>1229</v>
      </c>
      <c r="O78" s="14">
        <v>1229</v>
      </c>
      <c r="P78" s="14">
        <v>1229</v>
      </c>
      <c r="Q78" s="14">
        <v>1229</v>
      </c>
      <c r="R78" s="14">
        <v>1229</v>
      </c>
      <c r="S78" s="16">
        <v>846</v>
      </c>
      <c r="T78" s="64">
        <v>2250</v>
      </c>
      <c r="U78" s="14">
        <v>1480</v>
      </c>
      <c r="V78" s="14">
        <v>5768</v>
      </c>
      <c r="W78" s="14">
        <v>5768</v>
      </c>
      <c r="X78" s="14">
        <v>478</v>
      </c>
      <c r="Y78" s="14">
        <v>478</v>
      </c>
      <c r="Z78" s="14">
        <v>921</v>
      </c>
      <c r="AA78" s="27"/>
      <c r="AB78" s="27"/>
    </row>
    <row r="79" spans="1:28">
      <c r="A79" s="27"/>
      <c r="B79" s="44">
        <v>2045</v>
      </c>
      <c r="C79" s="58">
        <v>954</v>
      </c>
      <c r="D79" s="59">
        <v>306</v>
      </c>
      <c r="E79" s="59">
        <v>306</v>
      </c>
      <c r="F79" s="59">
        <v>306</v>
      </c>
      <c r="G79" s="59">
        <v>306</v>
      </c>
      <c r="H79" s="59">
        <v>306</v>
      </c>
      <c r="I79" s="59">
        <v>459</v>
      </c>
      <c r="J79" s="59">
        <v>459</v>
      </c>
      <c r="K79" s="59">
        <v>459</v>
      </c>
      <c r="L79" s="59">
        <v>459</v>
      </c>
      <c r="M79" s="59">
        <v>459</v>
      </c>
      <c r="N79" s="59">
        <v>1224</v>
      </c>
      <c r="O79" s="59">
        <v>1224</v>
      </c>
      <c r="P79" s="59">
        <v>1224</v>
      </c>
      <c r="Q79" s="59">
        <v>1224</v>
      </c>
      <c r="R79" s="59">
        <v>1224</v>
      </c>
      <c r="S79" s="65">
        <v>842</v>
      </c>
      <c r="T79" s="66">
        <v>2245</v>
      </c>
      <c r="U79" s="59">
        <v>1475</v>
      </c>
      <c r="V79" s="59">
        <v>5872</v>
      </c>
      <c r="W79" s="59">
        <v>5872</v>
      </c>
      <c r="X79" s="59">
        <v>476</v>
      </c>
      <c r="Y79" s="59">
        <v>476</v>
      </c>
      <c r="Z79" s="59">
        <v>917</v>
      </c>
      <c r="AA79" s="27"/>
      <c r="AB79" s="27"/>
    </row>
    <row r="80" spans="1:28" ht="16" thickBo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6" thickBot="1">
      <c r="A81" s="27"/>
      <c r="B81" s="176" t="s">
        <v>115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8"/>
      <c r="AA81" s="27"/>
      <c r="AB81" s="27"/>
    </row>
    <row r="82" spans="1:28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>
      <c r="A83" s="27"/>
      <c r="B83" s="27" t="s">
        <v>116</v>
      </c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27"/>
      <c r="AB83" s="27"/>
    </row>
    <row r="84" spans="1:28">
      <c r="A84" s="27"/>
      <c r="B84" s="44">
        <v>-6</v>
      </c>
      <c r="C84" s="69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1" t="s">
        <v>53</v>
      </c>
      <c r="T84" s="71" t="s">
        <v>53</v>
      </c>
      <c r="U84" s="70">
        <v>0</v>
      </c>
      <c r="V84" s="70">
        <v>0.05</v>
      </c>
      <c r="W84" s="70">
        <v>0.05</v>
      </c>
      <c r="X84" s="71" t="s">
        <v>53</v>
      </c>
      <c r="Y84" s="71" t="s">
        <v>53</v>
      </c>
      <c r="Z84" s="70">
        <v>0</v>
      </c>
      <c r="AA84" s="27"/>
      <c r="AB84" s="27"/>
    </row>
    <row r="85" spans="1:28">
      <c r="A85" s="27"/>
      <c r="B85" s="44">
        <v>-5</v>
      </c>
      <c r="C85" s="69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1" t="s">
        <v>53</v>
      </c>
      <c r="T85" s="71" t="s">
        <v>53</v>
      </c>
      <c r="U85" s="70">
        <v>0</v>
      </c>
      <c r="V85" s="70">
        <v>0.1</v>
      </c>
      <c r="W85" s="70">
        <v>0.1</v>
      </c>
      <c r="X85" s="71" t="s">
        <v>53</v>
      </c>
      <c r="Y85" s="71" t="s">
        <v>53</v>
      </c>
      <c r="Z85" s="70">
        <v>0</v>
      </c>
      <c r="AA85" s="27"/>
      <c r="AB85" s="27"/>
    </row>
    <row r="86" spans="1:28">
      <c r="A86" s="27"/>
      <c r="B86" s="44">
        <v>-4</v>
      </c>
      <c r="C86" s="69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1" t="s">
        <v>53</v>
      </c>
      <c r="T86" s="71" t="s">
        <v>53</v>
      </c>
      <c r="U86" s="70">
        <v>0</v>
      </c>
      <c r="V86" s="70">
        <v>0.1</v>
      </c>
      <c r="W86" s="70">
        <v>0.1</v>
      </c>
      <c r="X86" s="71" t="s">
        <v>53</v>
      </c>
      <c r="Y86" s="71" t="s">
        <v>53</v>
      </c>
      <c r="Z86" s="70">
        <v>0</v>
      </c>
      <c r="AA86" s="27"/>
      <c r="AB86" s="27"/>
    </row>
    <row r="87" spans="1:28">
      <c r="A87" s="27"/>
      <c r="B87" s="44">
        <v>-3</v>
      </c>
      <c r="C87" s="69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1" t="s">
        <v>53</v>
      </c>
      <c r="T87" s="71" t="s">
        <v>53</v>
      </c>
      <c r="U87" s="70">
        <v>0</v>
      </c>
      <c r="V87" s="70">
        <v>0.2</v>
      </c>
      <c r="W87" s="70">
        <v>0.2</v>
      </c>
      <c r="X87" s="71" t="s">
        <v>53</v>
      </c>
      <c r="Y87" s="71" t="s">
        <v>53</v>
      </c>
      <c r="Z87" s="70">
        <v>0</v>
      </c>
      <c r="AA87" s="27"/>
      <c r="AB87" s="27"/>
    </row>
    <row r="88" spans="1:28">
      <c r="A88" s="27"/>
      <c r="B88" s="44">
        <v>-2</v>
      </c>
      <c r="C88" s="69">
        <v>0.2</v>
      </c>
      <c r="D88" s="70">
        <v>0</v>
      </c>
      <c r="E88" s="70">
        <v>0</v>
      </c>
      <c r="F88" s="70">
        <v>0.2</v>
      </c>
      <c r="G88" s="70">
        <v>0.2</v>
      </c>
      <c r="H88" s="70">
        <v>0.2</v>
      </c>
      <c r="I88" s="70">
        <v>0</v>
      </c>
      <c r="J88" s="70">
        <v>0</v>
      </c>
      <c r="K88" s="70">
        <v>0.2</v>
      </c>
      <c r="L88" s="70">
        <v>0.2</v>
      </c>
      <c r="M88" s="70">
        <v>0.2</v>
      </c>
      <c r="N88" s="70">
        <v>0</v>
      </c>
      <c r="O88" s="70">
        <v>0</v>
      </c>
      <c r="P88" s="70">
        <v>0.2</v>
      </c>
      <c r="Q88" s="70">
        <v>0.2</v>
      </c>
      <c r="R88" s="70">
        <v>0.3</v>
      </c>
      <c r="S88" s="71" t="s">
        <v>53</v>
      </c>
      <c r="T88" s="71" t="s">
        <v>53</v>
      </c>
      <c r="U88" s="70">
        <v>0.3</v>
      </c>
      <c r="V88" s="70">
        <v>0.3</v>
      </c>
      <c r="W88" s="70">
        <v>0.3</v>
      </c>
      <c r="X88" s="71" t="s">
        <v>53</v>
      </c>
      <c r="Y88" s="71" t="s">
        <v>53</v>
      </c>
      <c r="Z88" s="70">
        <v>0</v>
      </c>
      <c r="AA88" s="27"/>
      <c r="AB88" s="27"/>
    </row>
    <row r="89" spans="1:28">
      <c r="A89" s="27"/>
      <c r="B89" s="44">
        <v>-1</v>
      </c>
      <c r="C89" s="69">
        <v>0.8</v>
      </c>
      <c r="D89" s="70">
        <v>1</v>
      </c>
      <c r="E89" s="70">
        <v>1</v>
      </c>
      <c r="F89" s="70">
        <v>0.8</v>
      </c>
      <c r="G89" s="70">
        <v>0.8</v>
      </c>
      <c r="H89" s="70">
        <v>0.8</v>
      </c>
      <c r="I89" s="70">
        <v>1</v>
      </c>
      <c r="J89" s="70">
        <v>1</v>
      </c>
      <c r="K89" s="70">
        <v>0.8</v>
      </c>
      <c r="L89" s="70">
        <v>0.8</v>
      </c>
      <c r="M89" s="70">
        <v>0.8</v>
      </c>
      <c r="N89" s="70">
        <v>1</v>
      </c>
      <c r="O89" s="70">
        <v>1</v>
      </c>
      <c r="P89" s="70">
        <v>0.8</v>
      </c>
      <c r="Q89" s="70">
        <v>0.8</v>
      </c>
      <c r="R89" s="70">
        <v>0.7</v>
      </c>
      <c r="S89" s="71" t="s">
        <v>53</v>
      </c>
      <c r="T89" s="71" t="s">
        <v>53</v>
      </c>
      <c r="U89" s="70">
        <v>0.7</v>
      </c>
      <c r="V89" s="70">
        <v>0.25</v>
      </c>
      <c r="W89" s="70">
        <v>0.25</v>
      </c>
      <c r="X89" s="71" t="s">
        <v>53</v>
      </c>
      <c r="Y89" s="71" t="s">
        <v>53</v>
      </c>
      <c r="Z89" s="70">
        <v>1</v>
      </c>
      <c r="AA89" s="27"/>
      <c r="AB89" s="27"/>
    </row>
    <row r="90" spans="1:28">
      <c r="A90" s="27"/>
      <c r="B90" s="44" t="s">
        <v>117</v>
      </c>
      <c r="C90" s="72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27"/>
      <c r="AB90" s="27"/>
    </row>
    <row r="91" spans="1:28">
      <c r="A91" s="27"/>
      <c r="B91" s="27"/>
      <c r="C91" s="74">
        <v>1</v>
      </c>
      <c r="D91" s="75">
        <v>1</v>
      </c>
      <c r="E91" s="75">
        <v>1</v>
      </c>
      <c r="F91" s="75">
        <v>1</v>
      </c>
      <c r="G91" s="75">
        <v>1</v>
      </c>
      <c r="H91" s="75">
        <v>1</v>
      </c>
      <c r="I91" s="75">
        <v>1</v>
      </c>
      <c r="J91" s="75">
        <v>1</v>
      </c>
      <c r="K91" s="75">
        <v>1</v>
      </c>
      <c r="L91" s="75">
        <v>1</v>
      </c>
      <c r="M91" s="75">
        <v>1</v>
      </c>
      <c r="N91" s="75">
        <v>1</v>
      </c>
      <c r="O91" s="75">
        <v>1</v>
      </c>
      <c r="P91" s="75">
        <v>1</v>
      </c>
      <c r="Q91" s="75">
        <v>1</v>
      </c>
      <c r="R91" s="75">
        <v>1</v>
      </c>
      <c r="S91" s="75">
        <v>0</v>
      </c>
      <c r="T91" s="75">
        <v>0</v>
      </c>
      <c r="U91" s="75">
        <v>1</v>
      </c>
      <c r="V91" s="75">
        <v>1</v>
      </c>
      <c r="W91" s="75">
        <v>1</v>
      </c>
      <c r="X91" s="75">
        <v>0</v>
      </c>
      <c r="Y91" s="75">
        <v>0</v>
      </c>
      <c r="Z91" s="75">
        <v>1</v>
      </c>
      <c r="AA91" s="27"/>
      <c r="AB91" s="27"/>
    </row>
    <row r="92" spans="1:28">
      <c r="A92" s="27"/>
      <c r="B92" s="27"/>
      <c r="C92" s="76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27"/>
      <c r="AB92" s="27"/>
    </row>
    <row r="93" spans="1:28" ht="16" thickBo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6" thickBot="1">
      <c r="A94" s="27"/>
      <c r="B94" s="27" t="s">
        <v>118</v>
      </c>
      <c r="C94" s="77">
        <v>4.0239999999999998E-2</v>
      </c>
      <c r="D94" s="78">
        <v>2.461E-2</v>
      </c>
      <c r="E94" s="78">
        <v>2.461E-2</v>
      </c>
      <c r="F94" s="78">
        <v>4.0239999999999998E-2</v>
      </c>
      <c r="G94" s="78">
        <v>4.0239999999999998E-2</v>
      </c>
      <c r="H94" s="78">
        <v>4.0239999999999998E-2</v>
      </c>
      <c r="I94" s="78">
        <v>2.461E-2</v>
      </c>
      <c r="J94" s="78">
        <v>2.461E-2</v>
      </c>
      <c r="K94" s="78">
        <v>4.0239999999999998E-2</v>
      </c>
      <c r="L94" s="78">
        <v>4.0239999999999998E-2</v>
      </c>
      <c r="M94" s="78">
        <v>4.0239999999999998E-2</v>
      </c>
      <c r="N94" s="78">
        <v>2.461E-2</v>
      </c>
      <c r="O94" s="78">
        <v>2.461E-2</v>
      </c>
      <c r="P94" s="78">
        <v>4.0239999999999998E-2</v>
      </c>
      <c r="Q94" s="78">
        <v>4.0239999999999998E-2</v>
      </c>
      <c r="R94" s="78">
        <v>4.8059999999999999E-2</v>
      </c>
      <c r="S94" s="79" t="s">
        <v>53</v>
      </c>
      <c r="T94" s="79" t="s">
        <v>53</v>
      </c>
      <c r="U94" s="80">
        <v>4.8099999999999997E-2</v>
      </c>
      <c r="V94" s="80">
        <v>0.1636</v>
      </c>
      <c r="W94" s="80">
        <v>0.1636</v>
      </c>
      <c r="X94" s="81" t="s">
        <v>53</v>
      </c>
      <c r="Y94" s="81" t="s">
        <v>53</v>
      </c>
      <c r="Z94" s="82">
        <v>2.46E-2</v>
      </c>
      <c r="AA94" s="27"/>
      <c r="AB94" s="27"/>
    </row>
    <row r="95" spans="1:28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6" thickBo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6" thickBot="1">
      <c r="A97" s="27"/>
      <c r="B97" s="176" t="s">
        <v>119</v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8"/>
      <c r="AA97" s="27"/>
      <c r="AB97" s="27"/>
    </row>
    <row r="98" spans="1:2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75">
      <c r="A99" s="27"/>
      <c r="B99" s="83" t="s">
        <v>120</v>
      </c>
      <c r="C99" s="53">
        <v>2700</v>
      </c>
      <c r="D99" s="84" t="s">
        <v>121</v>
      </c>
      <c r="E99" s="54">
        <v>2700</v>
      </c>
      <c r="F99" s="85" t="s">
        <v>122</v>
      </c>
      <c r="G99" s="55">
        <v>14200</v>
      </c>
      <c r="H99" s="55">
        <v>15300</v>
      </c>
      <c r="I99" s="84" t="s">
        <v>121</v>
      </c>
      <c r="J99" s="54">
        <v>2700</v>
      </c>
      <c r="K99" s="85" t="s">
        <v>123</v>
      </c>
      <c r="L99" s="55">
        <v>14200</v>
      </c>
      <c r="M99" s="55">
        <v>15300</v>
      </c>
      <c r="N99" s="86" t="s">
        <v>121</v>
      </c>
      <c r="O99" s="54">
        <v>2700</v>
      </c>
      <c r="P99" s="85" t="s">
        <v>124</v>
      </c>
      <c r="Q99" s="55">
        <v>14200</v>
      </c>
      <c r="R99" s="55">
        <v>15300</v>
      </c>
      <c r="S99" s="84" t="s">
        <v>121</v>
      </c>
      <c r="T99" s="84" t="s">
        <v>121</v>
      </c>
      <c r="U99" s="55">
        <v>13100</v>
      </c>
      <c r="V99" s="55">
        <v>13100</v>
      </c>
      <c r="W99" s="55">
        <v>14200</v>
      </c>
      <c r="X99" s="84" t="s">
        <v>121</v>
      </c>
      <c r="Y99" s="84" t="s">
        <v>121</v>
      </c>
      <c r="Z99" s="54">
        <v>2700</v>
      </c>
      <c r="AA99" s="27"/>
      <c r="AB99" s="27"/>
    </row>
    <row r="100" spans="1:28">
      <c r="A100" s="27"/>
      <c r="B100" s="87" t="s">
        <v>125</v>
      </c>
      <c r="C100" s="88">
        <v>1.7999999999999999E-2</v>
      </c>
      <c r="D100" s="89" t="s">
        <v>121</v>
      </c>
      <c r="E100" s="90">
        <v>1.7999999999999999E-2</v>
      </c>
      <c r="F100" s="90">
        <v>1.7999999999999999E-2</v>
      </c>
      <c r="G100" s="90">
        <v>1.7999999999999999E-2</v>
      </c>
      <c r="H100" s="90">
        <v>1.7999999999999999E-2</v>
      </c>
      <c r="I100" s="89" t="s">
        <v>121</v>
      </c>
      <c r="J100" s="90">
        <v>1.7999999999999999E-2</v>
      </c>
      <c r="K100" s="90">
        <v>1.7999999999999999E-2</v>
      </c>
      <c r="L100" s="90">
        <v>1.7999999999999999E-2</v>
      </c>
      <c r="M100" s="90">
        <v>1.7999999999999999E-2</v>
      </c>
      <c r="N100" s="89" t="s">
        <v>121</v>
      </c>
      <c r="O100" s="90">
        <v>1.7999999999999999E-2</v>
      </c>
      <c r="P100" s="90">
        <v>1.7999999999999999E-2</v>
      </c>
      <c r="Q100" s="90">
        <v>1.7999999999999999E-2</v>
      </c>
      <c r="R100" s="90">
        <v>1.7999999999999999E-2</v>
      </c>
      <c r="S100" s="89" t="s">
        <v>121</v>
      </c>
      <c r="T100" s="89" t="s">
        <v>121</v>
      </c>
      <c r="U100" s="90">
        <v>1.7999999999999999E-2</v>
      </c>
      <c r="V100" s="90">
        <v>1.7999999999999999E-2</v>
      </c>
      <c r="W100" s="90">
        <v>1.7999999999999999E-2</v>
      </c>
      <c r="X100" s="89" t="s">
        <v>121</v>
      </c>
      <c r="Y100" s="89" t="s">
        <v>121</v>
      </c>
      <c r="Z100" s="90">
        <v>1.7999999999999999E-2</v>
      </c>
      <c r="AA100" s="27"/>
      <c r="AB100" s="27"/>
    </row>
    <row r="101" spans="1:28">
      <c r="A101" s="27"/>
      <c r="B101" s="87"/>
      <c r="C101" s="88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89"/>
      <c r="T101" s="89"/>
      <c r="U101" s="90"/>
      <c r="V101" s="90"/>
      <c r="W101" s="90"/>
      <c r="X101" s="89"/>
      <c r="Y101" s="89"/>
      <c r="Z101" s="90"/>
      <c r="AA101" s="27"/>
      <c r="AB101" s="27"/>
    </row>
    <row r="102" spans="1:28" ht="75">
      <c r="A102" s="27"/>
      <c r="B102" s="91" t="s">
        <v>126</v>
      </c>
      <c r="C102" s="92">
        <v>7500</v>
      </c>
      <c r="D102" s="93">
        <v>2000</v>
      </c>
      <c r="E102" s="93">
        <v>7500</v>
      </c>
      <c r="F102" s="93">
        <v>6000</v>
      </c>
      <c r="G102" s="93" t="s">
        <v>121</v>
      </c>
      <c r="H102" s="93" t="s">
        <v>121</v>
      </c>
      <c r="I102" s="93">
        <v>2000</v>
      </c>
      <c r="J102" s="93">
        <v>7500</v>
      </c>
      <c r="K102" s="93">
        <v>6000</v>
      </c>
      <c r="L102" s="93" t="s">
        <v>121</v>
      </c>
      <c r="M102" s="93" t="s">
        <v>121</v>
      </c>
      <c r="N102" s="93">
        <v>2000</v>
      </c>
      <c r="O102" s="93">
        <v>7500</v>
      </c>
      <c r="P102" s="93">
        <v>5500</v>
      </c>
      <c r="Q102" s="93" t="s">
        <v>121</v>
      </c>
      <c r="R102" s="93" t="s">
        <v>121</v>
      </c>
      <c r="S102" s="93" t="s">
        <v>121</v>
      </c>
      <c r="T102" s="93" t="s">
        <v>121</v>
      </c>
      <c r="U102" s="93">
        <v>6000</v>
      </c>
      <c r="V102" s="93">
        <v>6000</v>
      </c>
      <c r="W102" s="93" t="s">
        <v>121</v>
      </c>
      <c r="X102" s="93" t="s">
        <v>121</v>
      </c>
      <c r="Y102" s="93" t="s">
        <v>121</v>
      </c>
      <c r="Z102" s="93">
        <v>7500</v>
      </c>
      <c r="AA102" s="27"/>
      <c r="AB102" s="27"/>
    </row>
    <row r="103" spans="1:28">
      <c r="A103" s="27"/>
      <c r="B103" s="87" t="s">
        <v>125</v>
      </c>
      <c r="C103" s="88">
        <v>1.7999999999999999E-2</v>
      </c>
      <c r="D103" s="90">
        <v>1.7999999999999999E-2</v>
      </c>
      <c r="E103" s="90">
        <v>1.7999999999999999E-2</v>
      </c>
      <c r="F103" s="90">
        <v>1.7999999999999999E-2</v>
      </c>
      <c r="G103" s="89" t="s">
        <v>121</v>
      </c>
      <c r="H103" s="89" t="s">
        <v>121</v>
      </c>
      <c r="I103" s="90">
        <v>1.7999999999999999E-2</v>
      </c>
      <c r="J103" s="90">
        <v>1.7999999999999999E-2</v>
      </c>
      <c r="K103" s="90">
        <v>1.7999999999999999E-2</v>
      </c>
      <c r="L103" s="89" t="s">
        <v>121</v>
      </c>
      <c r="M103" s="89" t="s">
        <v>121</v>
      </c>
      <c r="N103" s="90">
        <v>1.7999999999999999E-2</v>
      </c>
      <c r="O103" s="90">
        <v>1.7999999999999999E-2</v>
      </c>
      <c r="P103" s="90">
        <v>1.7999999999999999E-2</v>
      </c>
      <c r="Q103" s="89" t="s">
        <v>121</v>
      </c>
      <c r="R103" s="89" t="s">
        <v>121</v>
      </c>
      <c r="S103" s="89" t="s">
        <v>121</v>
      </c>
      <c r="T103" s="89" t="s">
        <v>121</v>
      </c>
      <c r="U103" s="90">
        <v>1.7999999999999999E-2</v>
      </c>
      <c r="V103" s="90">
        <v>1.7999999999999999E-2</v>
      </c>
      <c r="W103" s="89" t="s">
        <v>121</v>
      </c>
      <c r="X103" s="89" t="s">
        <v>121</v>
      </c>
      <c r="Y103" s="89" t="s">
        <v>121</v>
      </c>
      <c r="Z103" s="90">
        <v>1.7999999999999999E-2</v>
      </c>
      <c r="AA103" s="27"/>
      <c r="AB103" s="27"/>
    </row>
    <row r="104" spans="1:28">
      <c r="A104" s="27"/>
      <c r="B104" s="27"/>
      <c r="C104" s="88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89"/>
      <c r="T104" s="89"/>
      <c r="U104" s="90"/>
      <c r="V104" s="90"/>
      <c r="W104" s="90"/>
      <c r="X104" s="89"/>
      <c r="Y104" s="89"/>
      <c r="Z104" s="90"/>
      <c r="AA104" s="27"/>
      <c r="AB104" s="27"/>
    </row>
    <row r="105" spans="1:28" ht="75">
      <c r="A105" s="27"/>
      <c r="B105" s="91" t="s">
        <v>127</v>
      </c>
      <c r="C105" s="92">
        <v>3000</v>
      </c>
      <c r="D105" s="93">
        <v>200</v>
      </c>
      <c r="E105" s="93">
        <v>2120</v>
      </c>
      <c r="F105" s="93">
        <v>5500</v>
      </c>
      <c r="G105" s="93" t="s">
        <v>121</v>
      </c>
      <c r="H105" s="93" t="s">
        <v>121</v>
      </c>
      <c r="I105" s="93">
        <v>200</v>
      </c>
      <c r="J105" s="93">
        <v>2120</v>
      </c>
      <c r="K105" s="93">
        <v>5500</v>
      </c>
      <c r="L105" s="93" t="s">
        <v>121</v>
      </c>
      <c r="M105" s="93" t="s">
        <v>121</v>
      </c>
      <c r="N105" s="93">
        <v>200</v>
      </c>
      <c r="O105" s="93">
        <v>2120</v>
      </c>
      <c r="P105" s="93">
        <v>5500</v>
      </c>
      <c r="Q105" s="93" t="s">
        <v>121</v>
      </c>
      <c r="R105" s="93" t="s">
        <v>121</v>
      </c>
      <c r="S105" s="93" t="s">
        <v>121</v>
      </c>
      <c r="T105" s="93" t="s">
        <v>121</v>
      </c>
      <c r="U105" s="93">
        <v>5500</v>
      </c>
      <c r="V105" s="93">
        <v>5500</v>
      </c>
      <c r="W105" s="93" t="s">
        <v>121</v>
      </c>
      <c r="X105" s="93" t="s">
        <v>121</v>
      </c>
      <c r="Y105" s="93" t="s">
        <v>121</v>
      </c>
      <c r="Z105" s="93">
        <v>2120</v>
      </c>
      <c r="AA105" s="27"/>
      <c r="AB105" s="27"/>
    </row>
    <row r="106" spans="1:28">
      <c r="A106" s="27"/>
      <c r="B106" s="87" t="s">
        <v>125</v>
      </c>
      <c r="C106" s="88">
        <v>1.7999999999999999E-2</v>
      </c>
      <c r="D106" s="90">
        <v>1.7999999999999999E-2</v>
      </c>
      <c r="E106" s="90">
        <v>1.7999999999999999E-2</v>
      </c>
      <c r="F106" s="90">
        <v>1.7999999999999999E-2</v>
      </c>
      <c r="G106" s="89" t="s">
        <v>121</v>
      </c>
      <c r="H106" s="89" t="s">
        <v>121</v>
      </c>
      <c r="I106" s="90">
        <v>1.7999999999999999E-2</v>
      </c>
      <c r="J106" s="90">
        <v>1.7999999999999999E-2</v>
      </c>
      <c r="K106" s="90">
        <v>1.7999999999999999E-2</v>
      </c>
      <c r="L106" s="89" t="s">
        <v>121</v>
      </c>
      <c r="M106" s="89" t="s">
        <v>121</v>
      </c>
      <c r="N106" s="90">
        <v>1.7999999999999999E-2</v>
      </c>
      <c r="O106" s="90">
        <v>1.7999999999999999E-2</v>
      </c>
      <c r="P106" s="90">
        <v>1.7999999999999999E-2</v>
      </c>
      <c r="Q106" s="89" t="s">
        <v>121</v>
      </c>
      <c r="R106" s="89" t="s">
        <v>121</v>
      </c>
      <c r="S106" s="89" t="s">
        <v>121</v>
      </c>
      <c r="T106" s="89" t="s">
        <v>121</v>
      </c>
      <c r="U106" s="90">
        <v>1.7999999999999999E-2</v>
      </c>
      <c r="V106" s="90">
        <v>1.7999999999999999E-2</v>
      </c>
      <c r="W106" s="89" t="s">
        <v>121</v>
      </c>
      <c r="X106" s="89" t="s">
        <v>121</v>
      </c>
      <c r="Y106" s="89" t="s">
        <v>121</v>
      </c>
      <c r="Z106" s="90">
        <v>1.7999999999999999E-2</v>
      </c>
      <c r="AA106" s="27"/>
      <c r="AB106" s="27"/>
    </row>
    <row r="107" spans="1:28">
      <c r="A107" s="27"/>
      <c r="B107" s="87"/>
      <c r="C107" s="88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89"/>
      <c r="T107" s="89"/>
      <c r="U107" s="90"/>
      <c r="V107" s="90"/>
      <c r="W107" s="90"/>
      <c r="X107" s="89"/>
      <c r="Y107" s="89"/>
      <c r="Z107" s="90"/>
      <c r="AA107" s="27"/>
      <c r="AB107" s="27"/>
    </row>
    <row r="108" spans="1:28">
      <c r="A108" s="27"/>
      <c r="B108" s="49" t="s">
        <v>128</v>
      </c>
      <c r="C108" s="72"/>
      <c r="D108" s="94">
        <v>89.08</v>
      </c>
      <c r="E108" s="94">
        <v>21.26</v>
      </c>
      <c r="F108" s="94">
        <v>8.9499999999999993</v>
      </c>
      <c r="G108" s="94">
        <v>6.37</v>
      </c>
      <c r="H108" s="94">
        <v>5.42</v>
      </c>
      <c r="I108" s="94">
        <v>91.41</v>
      </c>
      <c r="J108" s="94">
        <v>23.58</v>
      </c>
      <c r="K108" s="94">
        <v>11.27</v>
      </c>
      <c r="L108" s="94">
        <v>8.6999999999999993</v>
      </c>
      <c r="M108" s="94">
        <v>7.61</v>
      </c>
      <c r="N108" s="94">
        <v>103.12</v>
      </c>
      <c r="O108" s="94">
        <v>35.299999999999997</v>
      </c>
      <c r="P108" s="94">
        <v>22.99</v>
      </c>
      <c r="Q108" s="94">
        <v>20.41</v>
      </c>
      <c r="R108" s="94">
        <v>19.47</v>
      </c>
      <c r="S108" s="89" t="s">
        <v>121</v>
      </c>
      <c r="T108" s="89" t="s">
        <v>121</v>
      </c>
      <c r="U108" s="94">
        <v>27.49</v>
      </c>
      <c r="V108" s="95">
        <v>30</v>
      </c>
      <c r="W108" s="95">
        <v>30</v>
      </c>
      <c r="X108" s="95" t="s">
        <v>121</v>
      </c>
      <c r="Y108" s="95" t="s">
        <v>121</v>
      </c>
      <c r="Z108" s="94">
        <v>28.81</v>
      </c>
      <c r="AA108" s="27"/>
      <c r="AB108" s="27"/>
    </row>
    <row r="109" spans="1:28">
      <c r="A109" s="27"/>
      <c r="B109" s="87" t="s">
        <v>125</v>
      </c>
      <c r="C109" s="88">
        <v>1.7999999999999999E-2</v>
      </c>
      <c r="D109" s="90">
        <v>1.7999999999999999E-2</v>
      </c>
      <c r="E109" s="90">
        <v>1.7999999999999999E-2</v>
      </c>
      <c r="F109" s="90">
        <v>1.7999999999999999E-2</v>
      </c>
      <c r="G109" s="90">
        <v>1.7999999999999999E-2</v>
      </c>
      <c r="H109" s="90">
        <v>1.7999999999999999E-2</v>
      </c>
      <c r="I109" s="90">
        <v>1.7999999999999999E-2</v>
      </c>
      <c r="J109" s="90">
        <v>1.7999999999999999E-2</v>
      </c>
      <c r="K109" s="90">
        <v>1.7999999999999999E-2</v>
      </c>
      <c r="L109" s="90">
        <v>1.7999999999999999E-2</v>
      </c>
      <c r="M109" s="90">
        <v>1.7999999999999999E-2</v>
      </c>
      <c r="N109" s="90">
        <v>1.7999999999999999E-2</v>
      </c>
      <c r="O109" s="90">
        <v>1.7999999999999999E-2</v>
      </c>
      <c r="P109" s="90">
        <v>1.7999999999999999E-2</v>
      </c>
      <c r="Q109" s="90">
        <v>1.7999999999999999E-2</v>
      </c>
      <c r="R109" s="90">
        <v>1.7999999999999999E-2</v>
      </c>
      <c r="S109" s="89" t="s">
        <v>121</v>
      </c>
      <c r="T109" s="89" t="s">
        <v>121</v>
      </c>
      <c r="U109" s="90">
        <v>1.7999999999999999E-2</v>
      </c>
      <c r="V109" s="90">
        <v>1.7999999999999999E-2</v>
      </c>
      <c r="W109" s="90">
        <v>1.7999999999999999E-2</v>
      </c>
      <c r="X109" s="95" t="s">
        <v>121</v>
      </c>
      <c r="Y109" s="95" t="s">
        <v>121</v>
      </c>
      <c r="Z109" s="90">
        <v>1.7999999999999999E-2</v>
      </c>
      <c r="AA109" s="27"/>
      <c r="AB109" s="27"/>
    </row>
    <row r="110" spans="1:28">
      <c r="A110" s="27"/>
      <c r="B110" s="27"/>
      <c r="C110" s="76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27"/>
      <c r="AB110" s="27"/>
    </row>
    <row r="111" spans="1:28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6" thickBo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>
      <c r="A113" s="27"/>
      <c r="B113" s="27"/>
      <c r="C113" s="96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8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>
      <c r="A114" s="27"/>
      <c r="B114" s="27"/>
      <c r="C114" s="100" t="s">
        <v>129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101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>
      <c r="A115" s="27"/>
      <c r="B115" s="27"/>
      <c r="C115" s="102">
        <v>42429</v>
      </c>
      <c r="D115" s="103" t="s">
        <v>130</v>
      </c>
      <c r="E115" s="99" t="s">
        <v>131</v>
      </c>
      <c r="F115" s="99"/>
      <c r="G115" s="99"/>
      <c r="H115" s="99"/>
      <c r="I115" s="99"/>
      <c r="J115" s="99"/>
      <c r="K115" s="99"/>
      <c r="L115" s="99"/>
      <c r="M115" s="99"/>
      <c r="N115" s="101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>
      <c r="A116" s="27"/>
      <c r="B116" s="27"/>
      <c r="C116" s="102">
        <v>42440</v>
      </c>
      <c r="D116" s="103" t="s">
        <v>130</v>
      </c>
      <c r="E116" s="99" t="s">
        <v>132</v>
      </c>
      <c r="F116" s="99"/>
      <c r="G116" s="99"/>
      <c r="H116" s="99"/>
      <c r="I116" s="99"/>
      <c r="J116" s="99"/>
      <c r="K116" s="99"/>
      <c r="L116" s="99"/>
      <c r="M116" s="99"/>
      <c r="N116" s="101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>
      <c r="A117" s="27"/>
      <c r="B117" s="27"/>
      <c r="C117" s="102">
        <v>42440</v>
      </c>
      <c r="D117" s="103" t="s">
        <v>130</v>
      </c>
      <c r="E117" s="99" t="s">
        <v>133</v>
      </c>
      <c r="F117" s="99"/>
      <c r="G117" s="99"/>
      <c r="H117" s="99"/>
      <c r="I117" s="99"/>
      <c r="J117" s="99"/>
      <c r="K117" s="99"/>
      <c r="L117" s="99"/>
      <c r="M117" s="99"/>
      <c r="N117" s="101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ht="16" thickBot="1">
      <c r="A118" s="27"/>
      <c r="B118" s="27"/>
      <c r="C118" s="104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6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</sheetData>
  <mergeCells count="37">
    <mergeCell ref="B81:Z81"/>
    <mergeCell ref="B97:Z97"/>
    <mergeCell ref="D13:H13"/>
    <mergeCell ref="I13:M13"/>
    <mergeCell ref="N13:R13"/>
    <mergeCell ref="S13:T13"/>
    <mergeCell ref="B15:Z15"/>
    <mergeCell ref="B48:Z48"/>
    <mergeCell ref="X12:Y12"/>
    <mergeCell ref="D11:H11"/>
    <mergeCell ref="I11:M11"/>
    <mergeCell ref="N11:R11"/>
    <mergeCell ref="S11:T11"/>
    <mergeCell ref="U11:W11"/>
    <mergeCell ref="X11:Y11"/>
    <mergeCell ref="D12:H12"/>
    <mergeCell ref="I12:M12"/>
    <mergeCell ref="N12:R12"/>
    <mergeCell ref="S12:T12"/>
    <mergeCell ref="U12:W12"/>
    <mergeCell ref="S7:T7"/>
    <mergeCell ref="D8:R8"/>
    <mergeCell ref="S9:T9"/>
    <mergeCell ref="D10:H10"/>
    <mergeCell ref="I10:M10"/>
    <mergeCell ref="N10:R10"/>
    <mergeCell ref="S10:T10"/>
    <mergeCell ref="B1:Z1"/>
    <mergeCell ref="B2:Z2"/>
    <mergeCell ref="B3:Z3"/>
    <mergeCell ref="B4:Z4"/>
    <mergeCell ref="D6:H6"/>
    <mergeCell ref="I6:M6"/>
    <mergeCell ref="N6:R6"/>
    <mergeCell ref="S6:T6"/>
    <mergeCell ref="U6:W6"/>
    <mergeCell ref="X6:Y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workbookViewId="0">
      <selection activeCell="E31" sqref="E31:F31"/>
    </sheetView>
  </sheetViews>
  <sheetFormatPr baseColWidth="10" defaultRowHeight="15" x14ac:dyDescent="0"/>
  <sheetData>
    <row r="1" spans="1:6">
      <c r="A1" t="s">
        <v>144</v>
      </c>
      <c r="B1" t="s">
        <v>141</v>
      </c>
      <c r="C1" t="s">
        <v>142</v>
      </c>
      <c r="D1" t="s">
        <v>143</v>
      </c>
      <c r="E1" t="s">
        <v>145</v>
      </c>
      <c r="F1" t="s">
        <v>146</v>
      </c>
    </row>
    <row r="2" spans="1:6">
      <c r="A2" t="s">
        <v>76</v>
      </c>
      <c r="B2">
        <v>2016</v>
      </c>
      <c r="C2" s="118">
        <v>8286</v>
      </c>
      <c r="D2" s="118">
        <v>-1076.9000000000001</v>
      </c>
      <c r="E2" s="118">
        <v>1363.7</v>
      </c>
      <c r="F2">
        <v>-198.7</v>
      </c>
    </row>
    <row r="3" spans="1:6">
      <c r="A3" t="s">
        <v>76</v>
      </c>
      <c r="B3">
        <f t="shared" ref="B3:B31" si="0">B2+1</f>
        <v>2017</v>
      </c>
      <c r="C3" s="118">
        <v>8481.2999999999993</v>
      </c>
      <c r="D3" s="118">
        <v>-1149</v>
      </c>
      <c r="E3" s="118">
        <v>1397.7</v>
      </c>
      <c r="F3">
        <v>-215.7</v>
      </c>
    </row>
    <row r="4" spans="1:6">
      <c r="A4" t="s">
        <v>76</v>
      </c>
      <c r="B4">
        <f t="shared" si="0"/>
        <v>2018</v>
      </c>
      <c r="C4" s="118">
        <v>8691.4</v>
      </c>
      <c r="D4" s="118">
        <v>-1223.5999999999999</v>
      </c>
      <c r="E4" s="118">
        <v>1431.7</v>
      </c>
      <c r="F4">
        <v>-232.7</v>
      </c>
    </row>
    <row r="5" spans="1:6">
      <c r="A5" t="s">
        <v>76</v>
      </c>
      <c r="B5">
        <f t="shared" si="0"/>
        <v>2019</v>
      </c>
      <c r="C5" s="118">
        <v>8816.7999999999993</v>
      </c>
      <c r="D5" s="118">
        <v>-1287.8</v>
      </c>
      <c r="E5" s="118">
        <v>1447.7</v>
      </c>
      <c r="F5">
        <v>-248.7</v>
      </c>
    </row>
    <row r="6" spans="1:6">
      <c r="A6" t="s">
        <v>76</v>
      </c>
      <c r="B6">
        <f t="shared" si="0"/>
        <v>2020</v>
      </c>
      <c r="C6" s="118">
        <v>8885.6</v>
      </c>
      <c r="D6" s="118">
        <v>-1375.1</v>
      </c>
      <c r="E6" s="118">
        <v>1454.7</v>
      </c>
      <c r="F6">
        <v>-266.7</v>
      </c>
    </row>
    <row r="7" spans="1:6">
      <c r="A7" t="s">
        <v>76</v>
      </c>
      <c r="B7">
        <f t="shared" si="0"/>
        <v>2021</v>
      </c>
      <c r="C7" s="118">
        <v>8933.4</v>
      </c>
      <c r="D7" s="118">
        <v>-1465.8</v>
      </c>
      <c r="E7" s="118">
        <v>1465.7</v>
      </c>
      <c r="F7">
        <v>-284.7</v>
      </c>
    </row>
    <row r="8" spans="1:6">
      <c r="A8" t="s">
        <v>76</v>
      </c>
      <c r="B8">
        <f t="shared" si="0"/>
        <v>2022</v>
      </c>
      <c r="C8" s="118">
        <v>8952.7000000000007</v>
      </c>
      <c r="D8" s="118">
        <v>-1556.6</v>
      </c>
      <c r="E8" s="118">
        <v>1468.7</v>
      </c>
      <c r="F8">
        <v>-302.7</v>
      </c>
    </row>
    <row r="9" spans="1:6">
      <c r="A9" t="s">
        <v>76</v>
      </c>
      <c r="B9">
        <f t="shared" si="0"/>
        <v>2023</v>
      </c>
      <c r="C9" s="118">
        <v>8987</v>
      </c>
      <c r="D9" s="118">
        <v>-1647.4</v>
      </c>
      <c r="E9" s="118">
        <v>1473.7</v>
      </c>
      <c r="F9">
        <v>-321.7</v>
      </c>
    </row>
    <row r="10" spans="1:6">
      <c r="A10" t="s">
        <v>76</v>
      </c>
      <c r="B10">
        <f t="shared" si="0"/>
        <v>2024</v>
      </c>
      <c r="C10" s="118">
        <v>9053.7000000000007</v>
      </c>
      <c r="D10" s="118">
        <v>-1744.1</v>
      </c>
      <c r="E10" s="118">
        <v>1479.7</v>
      </c>
      <c r="F10">
        <v>-344.7</v>
      </c>
    </row>
    <row r="11" spans="1:6">
      <c r="A11" t="s">
        <v>76</v>
      </c>
      <c r="B11">
        <f t="shared" si="0"/>
        <v>2025</v>
      </c>
      <c r="C11" s="118">
        <v>9087.4</v>
      </c>
      <c r="D11" s="118">
        <v>-1846</v>
      </c>
      <c r="E11" s="118">
        <v>1488.7</v>
      </c>
      <c r="F11">
        <v>-369.7</v>
      </c>
    </row>
    <row r="12" spans="1:6">
      <c r="A12" t="s">
        <v>76</v>
      </c>
      <c r="B12">
        <f t="shared" si="0"/>
        <v>2026</v>
      </c>
      <c r="C12" s="118">
        <v>9154</v>
      </c>
      <c r="D12" s="118">
        <v>-1957</v>
      </c>
      <c r="E12" s="118">
        <v>1499.7</v>
      </c>
      <c r="F12">
        <v>-400.7</v>
      </c>
    </row>
    <row r="13" spans="1:6">
      <c r="A13" t="s">
        <v>76</v>
      </c>
      <c r="B13">
        <f t="shared" si="0"/>
        <v>2027</v>
      </c>
      <c r="C13" s="118">
        <v>9229.7000000000007</v>
      </c>
      <c r="D13" s="118">
        <v>-2079.5</v>
      </c>
      <c r="E13" s="118">
        <v>1511.7</v>
      </c>
      <c r="F13">
        <v>-436.7</v>
      </c>
    </row>
    <row r="14" spans="1:6">
      <c r="A14" t="s">
        <v>76</v>
      </c>
      <c r="B14">
        <f t="shared" si="0"/>
        <v>2028</v>
      </c>
      <c r="C14" s="118">
        <v>9329.1</v>
      </c>
      <c r="D14" s="118">
        <v>-2209.1</v>
      </c>
      <c r="E14" s="118">
        <v>1524.7</v>
      </c>
      <c r="F14">
        <v>-474.7</v>
      </c>
    </row>
    <row r="15" spans="1:6">
      <c r="A15" t="s">
        <v>76</v>
      </c>
      <c r="B15">
        <f t="shared" si="0"/>
        <v>2029</v>
      </c>
      <c r="C15" s="118">
        <v>9376.6</v>
      </c>
      <c r="D15" s="118">
        <v>-2345.6</v>
      </c>
      <c r="E15" s="118">
        <v>1547.7</v>
      </c>
      <c r="F15">
        <v>-560.70000000000005</v>
      </c>
    </row>
    <row r="16" spans="1:6">
      <c r="A16" t="s">
        <v>76</v>
      </c>
      <c r="B16">
        <f t="shared" si="0"/>
        <v>2030</v>
      </c>
      <c r="C16" s="118">
        <v>9459.9</v>
      </c>
      <c r="D16" s="118">
        <v>-2486</v>
      </c>
      <c r="E16" s="118">
        <v>1555.7</v>
      </c>
      <c r="F16">
        <v>-568.70000000000005</v>
      </c>
    </row>
    <row r="17" spans="1:6">
      <c r="A17" t="s">
        <v>76</v>
      </c>
      <c r="B17">
        <f t="shared" si="0"/>
        <v>2031</v>
      </c>
      <c r="C17" s="118">
        <v>9513.1</v>
      </c>
      <c r="D17" s="118">
        <v>-2552.8000000000002</v>
      </c>
      <c r="E17" s="118">
        <v>1563.7</v>
      </c>
      <c r="F17">
        <v>-570.70000000000005</v>
      </c>
    </row>
    <row r="18" spans="1:6">
      <c r="A18" t="s">
        <v>76</v>
      </c>
      <c r="B18">
        <f t="shared" si="0"/>
        <v>2032</v>
      </c>
      <c r="C18" s="118">
        <v>9581.2999999999993</v>
      </c>
      <c r="D18" s="118">
        <v>-2561.4</v>
      </c>
      <c r="E18" s="118">
        <v>1570.7</v>
      </c>
      <c r="F18">
        <v>-571.70000000000005</v>
      </c>
    </row>
    <row r="19" spans="1:6">
      <c r="A19" t="s">
        <v>76</v>
      </c>
      <c r="B19">
        <f t="shared" si="0"/>
        <v>2033</v>
      </c>
      <c r="C19" s="118">
        <v>9604.9</v>
      </c>
      <c r="D19" s="118">
        <v>-2567.8000000000002</v>
      </c>
      <c r="E19" s="118">
        <v>1578.7</v>
      </c>
      <c r="F19">
        <v>-573.70000000000005</v>
      </c>
    </row>
    <row r="20" spans="1:6">
      <c r="A20" t="s">
        <v>76</v>
      </c>
      <c r="B20">
        <f t="shared" si="0"/>
        <v>2034</v>
      </c>
      <c r="C20" s="118">
        <v>9651.7000000000007</v>
      </c>
      <c r="D20" s="118">
        <v>-2573.6</v>
      </c>
      <c r="E20" s="118">
        <v>1586.7</v>
      </c>
      <c r="F20">
        <v>-576.70000000000005</v>
      </c>
    </row>
    <row r="21" spans="1:6">
      <c r="A21" t="s">
        <v>76</v>
      </c>
      <c r="B21">
        <f t="shared" si="0"/>
        <v>2035</v>
      </c>
      <c r="C21" s="118">
        <v>9703.5</v>
      </c>
      <c r="D21" s="118">
        <v>-2584.1</v>
      </c>
      <c r="E21" s="118">
        <v>1595.7</v>
      </c>
      <c r="F21">
        <v>-581.70000000000005</v>
      </c>
    </row>
    <row r="22" spans="1:6">
      <c r="A22" t="s">
        <v>76</v>
      </c>
      <c r="B22">
        <f t="shared" si="0"/>
        <v>2036</v>
      </c>
      <c r="C22" s="118">
        <v>9785.2999999999993</v>
      </c>
      <c r="D22" s="118">
        <v>-2600.8000000000002</v>
      </c>
      <c r="E22" s="118">
        <v>1605.7</v>
      </c>
      <c r="F22">
        <v>-583.70000000000005</v>
      </c>
    </row>
    <row r="23" spans="1:6">
      <c r="A23" t="s">
        <v>76</v>
      </c>
      <c r="B23">
        <f t="shared" si="0"/>
        <v>2037</v>
      </c>
      <c r="C23" s="118">
        <v>9823.4</v>
      </c>
      <c r="D23" s="118">
        <v>-2615.4</v>
      </c>
      <c r="E23" s="118">
        <v>1615.7</v>
      </c>
      <c r="F23">
        <v>-587.70000000000005</v>
      </c>
    </row>
    <row r="24" spans="1:6">
      <c r="A24" t="s">
        <v>76</v>
      </c>
      <c r="B24">
        <f t="shared" si="0"/>
        <v>2038</v>
      </c>
      <c r="C24" s="118">
        <v>9885.7999999999993</v>
      </c>
      <c r="D24" s="118">
        <v>-2628.1</v>
      </c>
      <c r="E24" s="118">
        <v>1625.7</v>
      </c>
      <c r="F24">
        <v>-591.70000000000005</v>
      </c>
    </row>
    <row r="25" spans="1:6">
      <c r="A25" t="s">
        <v>76</v>
      </c>
      <c r="B25">
        <f t="shared" si="0"/>
        <v>2039</v>
      </c>
      <c r="C25" s="118">
        <v>9947.4</v>
      </c>
      <c r="D25" s="118">
        <v>-2644.4</v>
      </c>
      <c r="E25" s="118">
        <v>1634.7</v>
      </c>
      <c r="F25">
        <v>-596.70000000000005</v>
      </c>
    </row>
    <row r="26" spans="1:6">
      <c r="A26" t="s">
        <v>76</v>
      </c>
      <c r="B26">
        <f t="shared" si="0"/>
        <v>2040</v>
      </c>
      <c r="C26" s="118">
        <v>10031.6</v>
      </c>
      <c r="D26" s="118">
        <v>-2664.9</v>
      </c>
      <c r="E26" s="118">
        <v>1643.7</v>
      </c>
      <c r="F26">
        <v>-599.70000000000005</v>
      </c>
    </row>
    <row r="27" spans="1:6">
      <c r="A27" t="s">
        <v>76</v>
      </c>
      <c r="B27">
        <f t="shared" si="0"/>
        <v>2041</v>
      </c>
      <c r="C27" s="118">
        <v>10065.799999999999</v>
      </c>
      <c r="D27" s="118">
        <v>-2680.1</v>
      </c>
      <c r="E27" s="118">
        <v>1651.7</v>
      </c>
      <c r="F27">
        <v>-602.70000000000005</v>
      </c>
    </row>
    <row r="28" spans="1:6">
      <c r="A28" t="s">
        <v>76</v>
      </c>
      <c r="B28">
        <f t="shared" si="0"/>
        <v>2042</v>
      </c>
      <c r="C28" s="118">
        <v>10122.299999999999</v>
      </c>
      <c r="D28" s="118">
        <v>-2691.8</v>
      </c>
      <c r="E28" s="118">
        <v>1660.7</v>
      </c>
      <c r="F28">
        <v>-606.70000000000005</v>
      </c>
    </row>
    <row r="29" spans="1:6">
      <c r="A29" t="s">
        <v>76</v>
      </c>
      <c r="B29">
        <f t="shared" si="0"/>
        <v>2043</v>
      </c>
      <c r="C29" s="118">
        <v>10178</v>
      </c>
      <c r="D29" s="118">
        <v>-2707.1</v>
      </c>
      <c r="E29" s="118">
        <v>1670.7</v>
      </c>
      <c r="F29">
        <v>-611.70000000000005</v>
      </c>
    </row>
    <row r="30" spans="1:6">
      <c r="A30" t="s">
        <v>76</v>
      </c>
      <c r="B30">
        <f t="shared" si="0"/>
        <v>2044</v>
      </c>
      <c r="C30" s="118">
        <v>10256.700000000001</v>
      </c>
      <c r="D30" s="118">
        <v>-2726.4</v>
      </c>
      <c r="E30" s="118">
        <v>1679.7</v>
      </c>
      <c r="F30">
        <v>-614.70000000000005</v>
      </c>
    </row>
    <row r="31" spans="1:6">
      <c r="A31" t="s">
        <v>76</v>
      </c>
      <c r="B31">
        <f t="shared" si="0"/>
        <v>2045</v>
      </c>
      <c r="C31" s="118">
        <v>10287.700000000001</v>
      </c>
      <c r="D31" s="118">
        <v>-2741.4</v>
      </c>
      <c r="E31" s="118">
        <v>1534.7</v>
      </c>
      <c r="F31">
        <v>-516.70000000000005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baseColWidth="10" defaultRowHeight="15" x14ac:dyDescent="0"/>
  <sheetData>
    <row r="1" spans="1:5">
      <c r="A1" t="s">
        <v>141</v>
      </c>
      <c r="B1" t="s">
        <v>149</v>
      </c>
      <c r="C1" t="s">
        <v>141</v>
      </c>
      <c r="D1" t="s">
        <v>148</v>
      </c>
      <c r="E1" t="s">
        <v>150</v>
      </c>
    </row>
    <row r="2" spans="1:5">
      <c r="A2">
        <v>2016</v>
      </c>
      <c r="B2">
        <v>443.99346826654698</v>
      </c>
      <c r="C2">
        <f t="shared" ref="C2:C31" si="0">ROUND(A2, 0)</f>
        <v>2016</v>
      </c>
      <c r="D2">
        <f>B2</f>
        <v>443.99346826654698</v>
      </c>
      <c r="E2" t="str">
        <f t="shared" ref="E2:E30" si="1">"(" &amp; C2 &amp; ", 'DistPV', " &amp; D2 &amp; "),"</f>
        <v>(2016, 'DistPV', 443.993468266547),</v>
      </c>
    </row>
    <row r="3" spans="1:5">
      <c r="A3">
        <v>2017.0012124498501</v>
      </c>
      <c r="B3">
        <v>536.74522500428895</v>
      </c>
      <c r="C3">
        <f t="shared" si="0"/>
        <v>2017</v>
      </c>
      <c r="D3">
        <f t="shared" ref="D3:D31" si="2">B3-B2</f>
        <v>92.751756737741971</v>
      </c>
      <c r="E3" t="str">
        <f t="shared" si="1"/>
        <v>(2017, 'DistPV', 92.751756737742),</v>
      </c>
    </row>
    <row r="4" spans="1:5">
      <c r="A4">
        <v>2018.0341783823501</v>
      </c>
      <c r="B4">
        <v>564.02346103665695</v>
      </c>
      <c r="C4">
        <f t="shared" si="0"/>
        <v>2018</v>
      </c>
      <c r="D4">
        <f t="shared" si="2"/>
        <v>27.278236032368</v>
      </c>
      <c r="E4" t="str">
        <f t="shared" si="1"/>
        <v>(2018, 'DistPV', 27.278236032368),</v>
      </c>
    </row>
    <row r="5" spans="1:5">
      <c r="A5">
        <v>2019.01951409088</v>
      </c>
      <c r="B5">
        <v>590.21159060154196</v>
      </c>
      <c r="C5">
        <f t="shared" si="0"/>
        <v>2019</v>
      </c>
      <c r="D5">
        <f t="shared" si="2"/>
        <v>26.188129564885003</v>
      </c>
      <c r="E5" t="str">
        <f t="shared" si="1"/>
        <v>(2019, 'DistPV', 26.188129564885),</v>
      </c>
    </row>
    <row r="6" spans="1:5">
      <c r="A6">
        <v>2019.9889264987301</v>
      </c>
      <c r="B6">
        <v>612.03609750333305</v>
      </c>
      <c r="C6">
        <f t="shared" si="0"/>
        <v>2020</v>
      </c>
      <c r="D6">
        <f t="shared" si="2"/>
        <v>21.824506901791096</v>
      </c>
      <c r="E6" t="str">
        <f t="shared" si="1"/>
        <v>(2020, 'DistPV', 21.8245069017911),</v>
      </c>
    </row>
    <row r="7" spans="1:5">
      <c r="A7">
        <v>2021.0060622492599</v>
      </c>
      <c r="B7">
        <v>627.31037522074303</v>
      </c>
      <c r="C7">
        <f t="shared" si="0"/>
        <v>2021</v>
      </c>
      <c r="D7">
        <f t="shared" si="2"/>
        <v>15.274277717409973</v>
      </c>
      <c r="E7" t="str">
        <f t="shared" si="1"/>
        <v>(2021, 'DistPV', 15.27427771741),</v>
      </c>
    </row>
    <row r="8" spans="1:5">
      <c r="A8">
        <v>2022.02315144044</v>
      </c>
      <c r="B8">
        <v>639.31433353570196</v>
      </c>
      <c r="C8">
        <f t="shared" si="0"/>
        <v>2022</v>
      </c>
      <c r="D8">
        <f t="shared" si="2"/>
        <v>12.003958314958936</v>
      </c>
      <c r="E8" t="str">
        <f t="shared" si="1"/>
        <v>(2022, 'DistPV', 12.0039583149589),</v>
      </c>
    </row>
    <row r="9" spans="1:5">
      <c r="A9">
        <v>2023.0084871489601</v>
      </c>
      <c r="B9">
        <v>650.22498859001701</v>
      </c>
      <c r="C9">
        <f t="shared" si="0"/>
        <v>2023</v>
      </c>
      <c r="D9">
        <f t="shared" si="2"/>
        <v>10.910655054315043</v>
      </c>
      <c r="E9" t="str">
        <f t="shared" si="1"/>
        <v>(2023, 'DistPV', 10.910655054315),</v>
      </c>
    </row>
    <row r="10" spans="1:5">
      <c r="A10">
        <v>2024.0096995988199</v>
      </c>
      <c r="B10">
        <v>661.13884043749204</v>
      </c>
      <c r="C10">
        <f t="shared" si="0"/>
        <v>2024</v>
      </c>
      <c r="D10">
        <f t="shared" si="2"/>
        <v>10.91385184747503</v>
      </c>
      <c r="E10" t="str">
        <f t="shared" si="1"/>
        <v>(2024, 'DistPV', 10.913851847475),</v>
      </c>
    </row>
    <row r="11" spans="1:5">
      <c r="A11">
        <v>2024.99503530735</v>
      </c>
      <c r="B11">
        <v>672.04949549180799</v>
      </c>
      <c r="C11">
        <f t="shared" si="0"/>
        <v>2025</v>
      </c>
      <c r="D11">
        <f t="shared" si="2"/>
        <v>10.910655054315953</v>
      </c>
      <c r="E11" t="str">
        <f t="shared" si="1"/>
        <v>(2025, 'DistPV', 10.910655054316),</v>
      </c>
    </row>
    <row r="12" spans="1:5">
      <c r="A12">
        <v>2025.9962477572001</v>
      </c>
      <c r="B12">
        <v>681.87004407864003</v>
      </c>
      <c r="C12">
        <f t="shared" si="0"/>
        <v>2026</v>
      </c>
      <c r="D12">
        <f t="shared" si="2"/>
        <v>9.8205485868320466</v>
      </c>
      <c r="E12" t="str">
        <f t="shared" si="1"/>
        <v>(2026, 'DistPV', 9.82054858683205),</v>
      </c>
    </row>
    <row r="13" spans="1:5">
      <c r="A13">
        <v>2027.0133369483699</v>
      </c>
      <c r="B13">
        <v>692.78069913295599</v>
      </c>
      <c r="C13">
        <f t="shared" si="0"/>
        <v>2027</v>
      </c>
      <c r="D13">
        <f t="shared" si="2"/>
        <v>10.910655054315953</v>
      </c>
      <c r="E13" t="str">
        <f t="shared" si="1"/>
        <v>(2027, 'DistPV', 10.910655054316),</v>
      </c>
    </row>
    <row r="14" spans="1:5">
      <c r="A14">
        <v>2028.01454939823</v>
      </c>
      <c r="B14">
        <v>703.69135418727103</v>
      </c>
      <c r="C14">
        <f t="shared" si="0"/>
        <v>2028</v>
      </c>
      <c r="D14">
        <f t="shared" si="2"/>
        <v>10.910655054315043</v>
      </c>
      <c r="E14" t="str">
        <f t="shared" si="1"/>
        <v>(2028, 'DistPV', 10.910655054315),</v>
      </c>
    </row>
    <row r="15" spans="1:5">
      <c r="A15">
        <v>2028.9998851067501</v>
      </c>
      <c r="B15">
        <v>717.87872223035697</v>
      </c>
      <c r="C15">
        <f t="shared" si="0"/>
        <v>2029</v>
      </c>
      <c r="D15">
        <f t="shared" si="2"/>
        <v>14.187368043085939</v>
      </c>
      <c r="E15" t="str">
        <f t="shared" si="1"/>
        <v>(2029, 'DistPV', 14.1873680430859),</v>
      </c>
    </row>
    <row r="16" spans="1:5">
      <c r="A16">
        <v>2030.0169742979299</v>
      </c>
      <c r="B16">
        <v>727.69927081718902</v>
      </c>
      <c r="C16">
        <f t="shared" si="0"/>
        <v>2030</v>
      </c>
      <c r="D16">
        <f t="shared" si="2"/>
        <v>9.8205485868320466</v>
      </c>
      <c r="E16" t="str">
        <f t="shared" si="1"/>
        <v>(2030, 'DistPV', 9.82054858683205),</v>
      </c>
    </row>
    <row r="17" spans="1:5">
      <c r="A17">
        <v>2031.0182798665001</v>
      </c>
      <c r="B17">
        <v>738.61312266466405</v>
      </c>
      <c r="C17">
        <f t="shared" si="0"/>
        <v>2031</v>
      </c>
      <c r="D17">
        <f t="shared" si="2"/>
        <v>10.91385184747503</v>
      </c>
      <c r="E17" t="str">
        <f t="shared" si="1"/>
        <v>(2031, 'DistPV', 10.913851847475),</v>
      </c>
    </row>
    <row r="18" spans="1:5">
      <c r="A18">
        <v>2032.0035690156701</v>
      </c>
      <c r="B18">
        <v>748.43367125149598</v>
      </c>
      <c r="C18">
        <f t="shared" si="0"/>
        <v>2032</v>
      </c>
      <c r="D18">
        <f t="shared" si="2"/>
        <v>9.8205485868319329</v>
      </c>
      <c r="E18" t="str">
        <f t="shared" si="1"/>
        <v>(2032, 'DistPV', 9.82054858683193),</v>
      </c>
    </row>
    <row r="19" spans="1:5">
      <c r="A19">
        <v>2032.9888581648399</v>
      </c>
      <c r="B19">
        <v>762.61784250142205</v>
      </c>
      <c r="C19">
        <f t="shared" si="0"/>
        <v>2033</v>
      </c>
      <c r="D19">
        <f t="shared" si="2"/>
        <v>14.184171249926067</v>
      </c>
      <c r="E19" t="str">
        <f t="shared" si="1"/>
        <v>(2033, 'DistPV', 14.1841712499261),</v>
      </c>
    </row>
    <row r="20" spans="1:5">
      <c r="A20">
        <v>2034.00599391537</v>
      </c>
      <c r="B20">
        <v>770.25817815328696</v>
      </c>
      <c r="C20">
        <f t="shared" si="0"/>
        <v>2034</v>
      </c>
      <c r="D20">
        <f t="shared" si="2"/>
        <v>7.6403356518649161</v>
      </c>
      <c r="E20" t="str">
        <f t="shared" si="1"/>
        <v>(2034, 'DistPV', 7.64033565186492),</v>
      </c>
    </row>
    <row r="21" spans="1:5">
      <c r="A21">
        <v>2034.9754528825799</v>
      </c>
      <c r="B21">
        <v>783.35224293572901</v>
      </c>
      <c r="C21">
        <f t="shared" si="0"/>
        <v>2035</v>
      </c>
      <c r="D21">
        <f t="shared" si="2"/>
        <v>13.094064782442047</v>
      </c>
      <c r="E21" t="str">
        <f t="shared" si="1"/>
        <v>(2035, 'DistPV', 13.094064782442),</v>
      </c>
    </row>
    <row r="22" spans="1:5">
      <c r="A22">
        <v>2036.0084188150799</v>
      </c>
      <c r="B22">
        <v>793.17279152256106</v>
      </c>
      <c r="C22">
        <f t="shared" si="0"/>
        <v>2036</v>
      </c>
      <c r="D22">
        <f t="shared" si="2"/>
        <v>9.8205485868320466</v>
      </c>
      <c r="E22" t="str">
        <f t="shared" si="1"/>
        <v>(2036, 'DistPV', 9.82054858683205),</v>
      </c>
    </row>
    <row r="23" spans="1:5">
      <c r="A23">
        <v>2037.0095381462099</v>
      </c>
      <c r="B23">
        <v>804.09303695635595</v>
      </c>
      <c r="C23">
        <f t="shared" si="0"/>
        <v>2037</v>
      </c>
      <c r="D23">
        <f t="shared" si="2"/>
        <v>10.920245433794889</v>
      </c>
      <c r="E23" t="str">
        <f t="shared" si="1"/>
        <v>(2037, 'DistPV', 10.9202454337949),</v>
      </c>
    </row>
    <row r="24" spans="1:5">
      <c r="A24">
        <v>2037.9949204141001</v>
      </c>
      <c r="B24">
        <v>813.76293666553397</v>
      </c>
      <c r="C24">
        <f t="shared" si="0"/>
        <v>2038</v>
      </c>
      <c r="D24">
        <f t="shared" si="2"/>
        <v>9.6698997091780257</v>
      </c>
      <c r="E24" t="str">
        <f t="shared" si="1"/>
        <v>(2038, 'DistPV', 9.66989970917803),</v>
      </c>
    </row>
    <row r="25" spans="1:5">
      <c r="A25">
        <v>2039.0369450518299</v>
      </c>
      <c r="B25">
        <v>825.91434706498706</v>
      </c>
      <c r="C25">
        <f t="shared" si="0"/>
        <v>2039</v>
      </c>
      <c r="D25">
        <f t="shared" si="2"/>
        <v>12.151410399453084</v>
      </c>
      <c r="E25" t="str">
        <f t="shared" si="1"/>
        <v>(2039, 'DistPV', 12.1514103994531),</v>
      </c>
    </row>
    <row r="26" spans="1:5">
      <c r="A26">
        <v>2039.99737150344</v>
      </c>
      <c r="B26">
        <v>838.15406887547897</v>
      </c>
      <c r="C26">
        <f t="shared" si="0"/>
        <v>2040</v>
      </c>
      <c r="D26">
        <f t="shared" si="2"/>
        <v>12.239721810491915</v>
      </c>
      <c r="E26" t="str">
        <f t="shared" si="1"/>
        <v>(2040, 'DistPV', 12.2397218104919),</v>
      </c>
    </row>
    <row r="27" spans="1:5">
      <c r="A27">
        <v>2040.9985839533001</v>
      </c>
      <c r="B27">
        <v>849.92146449661504</v>
      </c>
      <c r="C27">
        <f t="shared" si="0"/>
        <v>2041</v>
      </c>
      <c r="D27">
        <f t="shared" si="2"/>
        <v>11.767395621136075</v>
      </c>
      <c r="E27" t="str">
        <f t="shared" si="1"/>
        <v>(2041, 'DistPV', 11.7673956211361),</v>
      </c>
    </row>
    <row r="28" spans="1:5">
      <c r="A28">
        <v>2042.0156265851101</v>
      </c>
      <c r="B28">
        <v>860.83211955092997</v>
      </c>
      <c r="C28">
        <f t="shared" si="0"/>
        <v>2042</v>
      </c>
      <c r="D28">
        <f t="shared" si="2"/>
        <v>10.91065505431493</v>
      </c>
      <c r="E28" t="str">
        <f t="shared" si="1"/>
        <v>(2042, 'DistPV', 10.9106550543149),</v>
      </c>
    </row>
    <row r="29" spans="1:5">
      <c r="A29">
        <v>2043.03276233565</v>
      </c>
      <c r="B29">
        <v>870.65266813776202</v>
      </c>
      <c r="C29">
        <f t="shared" si="0"/>
        <v>2043</v>
      </c>
      <c r="D29">
        <f t="shared" si="2"/>
        <v>9.8205485868320466</v>
      </c>
      <c r="E29" t="str">
        <f t="shared" si="1"/>
        <v>(2043, 'DistPV', 9.82054858683205),</v>
      </c>
    </row>
    <row r="30" spans="1:5">
      <c r="A30">
        <v>2044.0339747855</v>
      </c>
      <c r="B30">
        <v>885.93014264833198</v>
      </c>
      <c r="C30">
        <f t="shared" si="0"/>
        <v>2044</v>
      </c>
      <c r="D30">
        <f t="shared" si="2"/>
        <v>15.277474510569959</v>
      </c>
      <c r="E30" t="str">
        <f t="shared" si="1"/>
        <v>(2044, 'DistPV', 15.27747451057),</v>
      </c>
    </row>
    <row r="31" spans="1:5">
      <c r="A31">
        <v>2045</v>
      </c>
      <c r="B31">
        <v>896.22181862708601</v>
      </c>
      <c r="C31">
        <f t="shared" si="0"/>
        <v>2045</v>
      </c>
      <c r="D31">
        <f t="shared" si="2"/>
        <v>10.291675978754029</v>
      </c>
      <c r="E31" t="str">
        <f>"(" &amp; C31 &amp; ", 'DistPV', " &amp; D31 &amp; "),"</f>
        <v>(2045, 'DistPV', 10.291675978754),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costs</vt:lpstr>
      <vt:lpstr>storage</vt:lpstr>
      <vt:lpstr>sales</vt:lpstr>
      <vt:lpstr>DistPV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2016-05-05T03:53:13Z</dcterms:created>
  <dcterms:modified xsi:type="dcterms:W3CDTF">2016-06-27T19:24:48Z</dcterms:modified>
</cp:coreProperties>
</file>