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4860" windowHeight="15360" tabRatio="500"/>
  </bookViews>
  <sheets>
    <sheet name="outputs" sheetId="3" r:id="rId1"/>
    <sheet name="HECO" sheetId="1" r:id="rId2"/>
    <sheet name="BAU adoption" sheetId="2" r:id="rId3"/>
  </sheets>
  <definedNames>
    <definedName name="EV_Adoption">HECO!$A$6:$F$45</definedName>
    <definedName name="ev_data">outputs!$A$13:$N$52</definedName>
    <definedName name="solver_adj" localSheetId="0" hidden="1">outputs!$B$8:$B$10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outputs!$B$11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Year">HECO!$A$7:$F$45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3" l="1"/>
  <c r="X3" i="3"/>
  <c r="X4" i="3"/>
  <c r="X5" i="3"/>
  <c r="Y2" i="3"/>
  <c r="Y3" i="3"/>
  <c r="Y4" i="3"/>
  <c r="Y5" i="3"/>
  <c r="T13" i="3"/>
  <c r="F14" i="3"/>
  <c r="T14" i="3"/>
  <c r="F15" i="3"/>
  <c r="T15" i="3"/>
  <c r="F16" i="3"/>
  <c r="T16" i="3"/>
  <c r="F17" i="3"/>
  <c r="T17" i="3"/>
  <c r="F18" i="3"/>
  <c r="T18" i="3"/>
  <c r="F19" i="3"/>
  <c r="T19" i="3"/>
  <c r="F20" i="3"/>
  <c r="T20" i="3"/>
  <c r="F21" i="3"/>
  <c r="T21" i="3"/>
  <c r="F22" i="3"/>
  <c r="T22" i="3"/>
  <c r="F23" i="3"/>
  <c r="T23" i="3"/>
  <c r="F24" i="3"/>
  <c r="T24" i="3"/>
  <c r="F25" i="3"/>
  <c r="T25" i="3"/>
  <c r="F26" i="3"/>
  <c r="T26" i="3"/>
  <c r="F27" i="3"/>
  <c r="T27" i="3"/>
  <c r="F28" i="3"/>
  <c r="T28" i="3"/>
  <c r="F29" i="3"/>
  <c r="T29" i="3"/>
  <c r="F30" i="3"/>
  <c r="T30" i="3"/>
  <c r="F31" i="3"/>
  <c r="T31" i="3"/>
  <c r="F32" i="3"/>
  <c r="T32" i="3"/>
  <c r="F33" i="3"/>
  <c r="T33" i="3"/>
  <c r="F34" i="3"/>
  <c r="T34" i="3"/>
  <c r="F35" i="3"/>
  <c r="T35" i="3"/>
  <c r="F36" i="3"/>
  <c r="T36" i="3"/>
  <c r="F37" i="3"/>
  <c r="T37" i="3"/>
  <c r="F38" i="3"/>
  <c r="T38" i="3"/>
  <c r="F39" i="3"/>
  <c r="T39" i="3"/>
  <c r="F40" i="3"/>
  <c r="T40" i="3"/>
  <c r="F41" i="3"/>
  <c r="T41" i="3"/>
  <c r="F42" i="3"/>
  <c r="T42" i="3"/>
  <c r="F43" i="3"/>
  <c r="T43" i="3"/>
  <c r="F44" i="3"/>
  <c r="T44" i="3"/>
  <c r="F45" i="3"/>
  <c r="T45" i="3"/>
  <c r="F46" i="3"/>
  <c r="T46" i="3"/>
  <c r="F47" i="3"/>
  <c r="T47" i="3"/>
  <c r="F48" i="3"/>
  <c r="T48" i="3"/>
  <c r="F49" i="3"/>
  <c r="T49" i="3"/>
  <c r="F50" i="3"/>
  <c r="T50" i="3"/>
  <c r="F51" i="3"/>
  <c r="T51" i="3"/>
  <c r="F52" i="3"/>
  <c r="T52" i="3"/>
  <c r="B20" i="2"/>
  <c r="B21" i="2"/>
  <c r="D46" i="2"/>
  <c r="F28" i="1"/>
  <c r="F11" i="3"/>
  <c r="K15" i="3"/>
  <c r="M15" i="3"/>
  <c r="N15" i="3"/>
  <c r="B15" i="3"/>
  <c r="C15" i="3"/>
  <c r="D15" i="3"/>
  <c r="E15" i="3"/>
  <c r="K16" i="3"/>
  <c r="M16" i="3"/>
  <c r="N16" i="3"/>
  <c r="B16" i="3"/>
  <c r="C16" i="3"/>
  <c r="D16" i="3"/>
  <c r="E16" i="3"/>
  <c r="K17" i="3"/>
  <c r="M17" i="3"/>
  <c r="N17" i="3"/>
  <c r="B17" i="3"/>
  <c r="C17" i="3"/>
  <c r="D17" i="3"/>
  <c r="E17" i="3"/>
  <c r="K18" i="3"/>
  <c r="M18" i="3"/>
  <c r="N18" i="3"/>
  <c r="B18" i="3"/>
  <c r="C18" i="3"/>
  <c r="D18" i="3"/>
  <c r="E18" i="3"/>
  <c r="K19" i="3"/>
  <c r="M19" i="3"/>
  <c r="N19" i="3"/>
  <c r="B19" i="3"/>
  <c r="C19" i="3"/>
  <c r="D19" i="3"/>
  <c r="E19" i="3"/>
  <c r="K20" i="3"/>
  <c r="M20" i="3"/>
  <c r="N20" i="3"/>
  <c r="B20" i="3"/>
  <c r="C20" i="3"/>
  <c r="D20" i="3"/>
  <c r="E20" i="3"/>
  <c r="K21" i="3"/>
  <c r="M21" i="3"/>
  <c r="N21" i="3"/>
  <c r="B21" i="3"/>
  <c r="C21" i="3"/>
  <c r="D21" i="3"/>
  <c r="E21" i="3"/>
  <c r="K22" i="3"/>
  <c r="M22" i="3"/>
  <c r="N22" i="3"/>
  <c r="B22" i="3"/>
  <c r="C22" i="3"/>
  <c r="D22" i="3"/>
  <c r="E22" i="3"/>
  <c r="K23" i="3"/>
  <c r="M23" i="3"/>
  <c r="N23" i="3"/>
  <c r="B23" i="3"/>
  <c r="C23" i="3"/>
  <c r="D23" i="3"/>
  <c r="E23" i="3"/>
  <c r="K24" i="3"/>
  <c r="M24" i="3"/>
  <c r="N24" i="3"/>
  <c r="B24" i="3"/>
  <c r="C24" i="3"/>
  <c r="D24" i="3"/>
  <c r="E24" i="3"/>
  <c r="K25" i="3"/>
  <c r="M25" i="3"/>
  <c r="N25" i="3"/>
  <c r="B25" i="3"/>
  <c r="C25" i="3"/>
  <c r="D25" i="3"/>
  <c r="E25" i="3"/>
  <c r="K26" i="3"/>
  <c r="M26" i="3"/>
  <c r="N26" i="3"/>
  <c r="B26" i="3"/>
  <c r="C26" i="3"/>
  <c r="D26" i="3"/>
  <c r="E26" i="3"/>
  <c r="K27" i="3"/>
  <c r="M27" i="3"/>
  <c r="N27" i="3"/>
  <c r="B27" i="3"/>
  <c r="C27" i="3"/>
  <c r="D27" i="3"/>
  <c r="E27" i="3"/>
  <c r="K28" i="3"/>
  <c r="M28" i="3"/>
  <c r="N28" i="3"/>
  <c r="B28" i="3"/>
  <c r="C28" i="3"/>
  <c r="D28" i="3"/>
  <c r="E28" i="3"/>
  <c r="K29" i="3"/>
  <c r="M29" i="3"/>
  <c r="N29" i="3"/>
  <c r="B29" i="3"/>
  <c r="C29" i="3"/>
  <c r="D29" i="3"/>
  <c r="E29" i="3"/>
  <c r="K30" i="3"/>
  <c r="B30" i="3"/>
  <c r="C30" i="3"/>
  <c r="D30" i="3"/>
  <c r="E30" i="3"/>
  <c r="K31" i="3"/>
  <c r="B31" i="3"/>
  <c r="C31" i="3"/>
  <c r="D31" i="3"/>
  <c r="E31" i="3"/>
  <c r="K32" i="3"/>
  <c r="B32" i="3"/>
  <c r="C32" i="3"/>
  <c r="D32" i="3"/>
  <c r="E32" i="3"/>
  <c r="K33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K14" i="3"/>
  <c r="M14" i="3"/>
  <c r="N14" i="3"/>
  <c r="C14" i="3"/>
  <c r="D14" i="3"/>
  <c r="E14" i="3"/>
  <c r="B14" i="3"/>
  <c r="E7" i="3"/>
  <c r="E8" i="3"/>
  <c r="E11" i="3"/>
  <c r="D7" i="3"/>
  <c r="D8" i="3"/>
  <c r="D11" i="3"/>
  <c r="C7" i="3"/>
  <c r="C8" i="3"/>
  <c r="C11" i="3"/>
  <c r="B7" i="3"/>
  <c r="B8" i="3"/>
  <c r="B11" i="3"/>
  <c r="G9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H23" i="3"/>
  <c r="H31" i="3"/>
  <c r="H39" i="3"/>
  <c r="H47" i="3"/>
  <c r="Y1" i="3"/>
  <c r="X1" i="3"/>
  <c r="B3" i="3"/>
  <c r="M7" i="3"/>
  <c r="M8" i="3"/>
  <c r="N7" i="3"/>
  <c r="N8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K9" i="3"/>
  <c r="P15" i="3"/>
  <c r="Q15" i="3"/>
  <c r="R15" i="3"/>
  <c r="E9" i="3"/>
  <c r="S15" i="3"/>
  <c r="U15" i="3"/>
  <c r="H15" i="3"/>
  <c r="V15" i="3"/>
  <c r="P16" i="3"/>
  <c r="Q16" i="3"/>
  <c r="R16" i="3"/>
  <c r="S16" i="3"/>
  <c r="U16" i="3"/>
  <c r="H16" i="3"/>
  <c r="V16" i="3"/>
  <c r="P17" i="3"/>
  <c r="Q17" i="3"/>
  <c r="R17" i="3"/>
  <c r="S17" i="3"/>
  <c r="U17" i="3"/>
  <c r="H17" i="3"/>
  <c r="V17" i="3"/>
  <c r="P18" i="3"/>
  <c r="Q18" i="3"/>
  <c r="R18" i="3"/>
  <c r="S18" i="3"/>
  <c r="U18" i="3"/>
  <c r="H18" i="3"/>
  <c r="V18" i="3"/>
  <c r="P19" i="3"/>
  <c r="Q19" i="3"/>
  <c r="R19" i="3"/>
  <c r="S19" i="3"/>
  <c r="U19" i="3"/>
  <c r="H19" i="3"/>
  <c r="V19" i="3"/>
  <c r="P20" i="3"/>
  <c r="Q20" i="3"/>
  <c r="R20" i="3"/>
  <c r="S20" i="3"/>
  <c r="U20" i="3"/>
  <c r="H20" i="3"/>
  <c r="V20" i="3"/>
  <c r="P21" i="3"/>
  <c r="Q21" i="3"/>
  <c r="R21" i="3"/>
  <c r="S21" i="3"/>
  <c r="U21" i="3"/>
  <c r="H21" i="3"/>
  <c r="V21" i="3"/>
  <c r="P22" i="3"/>
  <c r="Q22" i="3"/>
  <c r="R22" i="3"/>
  <c r="S22" i="3"/>
  <c r="U22" i="3"/>
  <c r="H22" i="3"/>
  <c r="V22" i="3"/>
  <c r="P23" i="3"/>
  <c r="Q23" i="3"/>
  <c r="R23" i="3"/>
  <c r="S23" i="3"/>
  <c r="U23" i="3"/>
  <c r="V23" i="3"/>
  <c r="P24" i="3"/>
  <c r="Q24" i="3"/>
  <c r="R24" i="3"/>
  <c r="S24" i="3"/>
  <c r="U24" i="3"/>
  <c r="H24" i="3"/>
  <c r="V24" i="3"/>
  <c r="P25" i="3"/>
  <c r="Q25" i="3"/>
  <c r="R25" i="3"/>
  <c r="S25" i="3"/>
  <c r="U25" i="3"/>
  <c r="H25" i="3"/>
  <c r="V25" i="3"/>
  <c r="P26" i="3"/>
  <c r="Q26" i="3"/>
  <c r="R26" i="3"/>
  <c r="S26" i="3"/>
  <c r="U26" i="3"/>
  <c r="H26" i="3"/>
  <c r="V26" i="3"/>
  <c r="P27" i="3"/>
  <c r="Q27" i="3"/>
  <c r="R27" i="3"/>
  <c r="S27" i="3"/>
  <c r="U27" i="3"/>
  <c r="H27" i="3"/>
  <c r="V27" i="3"/>
  <c r="P28" i="3"/>
  <c r="Q28" i="3"/>
  <c r="R28" i="3"/>
  <c r="S28" i="3"/>
  <c r="U28" i="3"/>
  <c r="H28" i="3"/>
  <c r="V28" i="3"/>
  <c r="P29" i="3"/>
  <c r="Q29" i="3"/>
  <c r="R29" i="3"/>
  <c r="S29" i="3"/>
  <c r="U29" i="3"/>
  <c r="H29" i="3"/>
  <c r="V29" i="3"/>
  <c r="M30" i="3"/>
  <c r="N30" i="3"/>
  <c r="P30" i="3"/>
  <c r="Q30" i="3"/>
  <c r="R30" i="3"/>
  <c r="S30" i="3"/>
  <c r="U30" i="3"/>
  <c r="H30" i="3"/>
  <c r="V30" i="3"/>
  <c r="M31" i="3"/>
  <c r="N31" i="3"/>
  <c r="P31" i="3"/>
  <c r="Q31" i="3"/>
  <c r="R31" i="3"/>
  <c r="S31" i="3"/>
  <c r="U31" i="3"/>
  <c r="V31" i="3"/>
  <c r="M32" i="3"/>
  <c r="N32" i="3"/>
  <c r="P32" i="3"/>
  <c r="Q32" i="3"/>
  <c r="R32" i="3"/>
  <c r="S32" i="3"/>
  <c r="U32" i="3"/>
  <c r="H32" i="3"/>
  <c r="V32" i="3"/>
  <c r="M33" i="3"/>
  <c r="N33" i="3"/>
  <c r="P33" i="3"/>
  <c r="Q33" i="3"/>
  <c r="R33" i="3"/>
  <c r="S33" i="3"/>
  <c r="U33" i="3"/>
  <c r="H33" i="3"/>
  <c r="V33" i="3"/>
  <c r="M34" i="3"/>
  <c r="N34" i="3"/>
  <c r="K34" i="3"/>
  <c r="P34" i="3"/>
  <c r="Q34" i="3"/>
  <c r="R34" i="3"/>
  <c r="S34" i="3"/>
  <c r="U34" i="3"/>
  <c r="H34" i="3"/>
  <c r="V34" i="3"/>
  <c r="M35" i="3"/>
  <c r="N35" i="3"/>
  <c r="K35" i="3"/>
  <c r="P35" i="3"/>
  <c r="Q35" i="3"/>
  <c r="R35" i="3"/>
  <c r="S35" i="3"/>
  <c r="U35" i="3"/>
  <c r="H35" i="3"/>
  <c r="V35" i="3"/>
  <c r="M36" i="3"/>
  <c r="N36" i="3"/>
  <c r="K36" i="3"/>
  <c r="P36" i="3"/>
  <c r="Q36" i="3"/>
  <c r="R36" i="3"/>
  <c r="S36" i="3"/>
  <c r="U36" i="3"/>
  <c r="H36" i="3"/>
  <c r="V36" i="3"/>
  <c r="M37" i="3"/>
  <c r="N37" i="3"/>
  <c r="K37" i="3"/>
  <c r="P37" i="3"/>
  <c r="Q37" i="3"/>
  <c r="R37" i="3"/>
  <c r="S37" i="3"/>
  <c r="U37" i="3"/>
  <c r="H37" i="3"/>
  <c r="V37" i="3"/>
  <c r="M38" i="3"/>
  <c r="N38" i="3"/>
  <c r="K38" i="3"/>
  <c r="P38" i="3"/>
  <c r="Q38" i="3"/>
  <c r="R38" i="3"/>
  <c r="S38" i="3"/>
  <c r="U38" i="3"/>
  <c r="H38" i="3"/>
  <c r="V38" i="3"/>
  <c r="M39" i="3"/>
  <c r="N39" i="3"/>
  <c r="K39" i="3"/>
  <c r="P39" i="3"/>
  <c r="Q39" i="3"/>
  <c r="R39" i="3"/>
  <c r="S39" i="3"/>
  <c r="U39" i="3"/>
  <c r="V39" i="3"/>
  <c r="M40" i="3"/>
  <c r="N40" i="3"/>
  <c r="K40" i="3"/>
  <c r="P40" i="3"/>
  <c r="Q40" i="3"/>
  <c r="R40" i="3"/>
  <c r="S40" i="3"/>
  <c r="U40" i="3"/>
  <c r="H40" i="3"/>
  <c r="V40" i="3"/>
  <c r="M41" i="3"/>
  <c r="N41" i="3"/>
  <c r="K41" i="3"/>
  <c r="P41" i="3"/>
  <c r="Q41" i="3"/>
  <c r="R41" i="3"/>
  <c r="S41" i="3"/>
  <c r="U41" i="3"/>
  <c r="H41" i="3"/>
  <c r="V41" i="3"/>
  <c r="M42" i="3"/>
  <c r="N42" i="3"/>
  <c r="K42" i="3"/>
  <c r="P42" i="3"/>
  <c r="Q42" i="3"/>
  <c r="R42" i="3"/>
  <c r="S42" i="3"/>
  <c r="U42" i="3"/>
  <c r="H42" i="3"/>
  <c r="V42" i="3"/>
  <c r="M43" i="3"/>
  <c r="N43" i="3"/>
  <c r="K43" i="3"/>
  <c r="P43" i="3"/>
  <c r="Q43" i="3"/>
  <c r="R43" i="3"/>
  <c r="S43" i="3"/>
  <c r="U43" i="3"/>
  <c r="H43" i="3"/>
  <c r="V43" i="3"/>
  <c r="M44" i="3"/>
  <c r="N44" i="3"/>
  <c r="K44" i="3"/>
  <c r="P44" i="3"/>
  <c r="Q44" i="3"/>
  <c r="R44" i="3"/>
  <c r="S44" i="3"/>
  <c r="U44" i="3"/>
  <c r="H44" i="3"/>
  <c r="V44" i="3"/>
  <c r="M45" i="3"/>
  <c r="N45" i="3"/>
  <c r="K45" i="3"/>
  <c r="P45" i="3"/>
  <c r="Q45" i="3"/>
  <c r="R45" i="3"/>
  <c r="S45" i="3"/>
  <c r="U45" i="3"/>
  <c r="H45" i="3"/>
  <c r="V45" i="3"/>
  <c r="M46" i="3"/>
  <c r="N46" i="3"/>
  <c r="K46" i="3"/>
  <c r="P46" i="3"/>
  <c r="Q46" i="3"/>
  <c r="R46" i="3"/>
  <c r="S46" i="3"/>
  <c r="U46" i="3"/>
  <c r="H46" i="3"/>
  <c r="V46" i="3"/>
  <c r="M47" i="3"/>
  <c r="N47" i="3"/>
  <c r="K47" i="3"/>
  <c r="P47" i="3"/>
  <c r="Q47" i="3"/>
  <c r="R47" i="3"/>
  <c r="S47" i="3"/>
  <c r="U47" i="3"/>
  <c r="V47" i="3"/>
  <c r="M48" i="3"/>
  <c r="N48" i="3"/>
  <c r="K48" i="3"/>
  <c r="P48" i="3"/>
  <c r="Q48" i="3"/>
  <c r="R48" i="3"/>
  <c r="S48" i="3"/>
  <c r="U48" i="3"/>
  <c r="H48" i="3"/>
  <c r="V48" i="3"/>
  <c r="M49" i="3"/>
  <c r="N49" i="3"/>
  <c r="K49" i="3"/>
  <c r="P49" i="3"/>
  <c r="Q49" i="3"/>
  <c r="R49" i="3"/>
  <c r="S49" i="3"/>
  <c r="U49" i="3"/>
  <c r="H49" i="3"/>
  <c r="V49" i="3"/>
  <c r="M50" i="3"/>
  <c r="N50" i="3"/>
  <c r="K50" i="3"/>
  <c r="P50" i="3"/>
  <c r="Q50" i="3"/>
  <c r="R50" i="3"/>
  <c r="S50" i="3"/>
  <c r="U50" i="3"/>
  <c r="H50" i="3"/>
  <c r="V50" i="3"/>
  <c r="M51" i="3"/>
  <c r="N51" i="3"/>
  <c r="K51" i="3"/>
  <c r="P51" i="3"/>
  <c r="Q51" i="3"/>
  <c r="R51" i="3"/>
  <c r="S51" i="3"/>
  <c r="U51" i="3"/>
  <c r="H51" i="3"/>
  <c r="V51" i="3"/>
  <c r="M52" i="3"/>
  <c r="N52" i="3"/>
  <c r="K52" i="3"/>
  <c r="P52" i="3"/>
  <c r="Q52" i="3"/>
  <c r="R52" i="3"/>
  <c r="S52" i="3"/>
  <c r="U52" i="3"/>
  <c r="H52" i="3"/>
  <c r="V52" i="3"/>
  <c r="Q14" i="3"/>
  <c r="R14" i="3"/>
  <c r="S14" i="3"/>
  <c r="U14" i="3"/>
  <c r="H14" i="3"/>
  <c r="V14" i="3"/>
  <c r="P14" i="3"/>
  <c r="C22" i="2"/>
  <c r="B18" i="2"/>
  <c r="B19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I6" i="1"/>
  <c r="J6" i="1"/>
  <c r="K6" i="1"/>
  <c r="H6" i="1"/>
  <c r="Q13" i="3"/>
  <c r="R13" i="3"/>
  <c r="S13" i="3"/>
  <c r="V13" i="3"/>
  <c r="U13" i="3"/>
  <c r="P13" i="3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5" i="2"/>
  <c r="B23" i="2"/>
  <c r="L9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J7" i="3"/>
  <c r="J9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14" i="3"/>
  <c r="A29" i="1"/>
  <c r="E29" i="1"/>
  <c r="A30" i="1"/>
  <c r="E30" i="1"/>
  <c r="A31" i="1"/>
  <c r="E31" i="1"/>
  <c r="A32" i="1"/>
  <c r="E32" i="1"/>
  <c r="A33" i="1"/>
  <c r="E33" i="1"/>
  <c r="A34" i="1"/>
  <c r="E34" i="1"/>
  <c r="A35" i="1"/>
  <c r="E35" i="1"/>
  <c r="A36" i="1"/>
  <c r="E36" i="1"/>
  <c r="A37" i="1"/>
  <c r="E37" i="1"/>
  <c r="A38" i="1"/>
  <c r="E38" i="1"/>
  <c r="A39" i="1"/>
  <c r="E39" i="1"/>
  <c r="A40" i="1"/>
  <c r="E40" i="1"/>
  <c r="A41" i="1"/>
  <c r="E41" i="1"/>
  <c r="A42" i="1"/>
  <c r="E42" i="1"/>
  <c r="A43" i="1"/>
  <c r="E43" i="1"/>
  <c r="A44" i="1"/>
  <c r="E44" i="1"/>
  <c r="A45" i="1"/>
  <c r="E45" i="1"/>
  <c r="D25" i="2"/>
  <c r="F7" i="1"/>
  <c r="D26" i="2"/>
  <c r="F8" i="1"/>
  <c r="D27" i="2"/>
  <c r="F9" i="1"/>
  <c r="D28" i="2"/>
  <c r="F10" i="1"/>
  <c r="D29" i="2"/>
  <c r="F11" i="1"/>
  <c r="D30" i="2"/>
  <c r="F12" i="1"/>
  <c r="D31" i="2"/>
  <c r="F13" i="1"/>
  <c r="D32" i="2"/>
  <c r="F14" i="1"/>
  <c r="D33" i="2"/>
  <c r="F15" i="1"/>
  <c r="D34" i="2"/>
  <c r="F16" i="1"/>
  <c r="D35" i="2"/>
  <c r="F17" i="1"/>
  <c r="D36" i="2"/>
  <c r="F18" i="1"/>
  <c r="D37" i="2"/>
  <c r="F19" i="1"/>
  <c r="D38" i="2"/>
  <c r="F20" i="1"/>
  <c r="D39" i="2"/>
  <c r="F21" i="1"/>
  <c r="D40" i="2"/>
  <c r="F22" i="1"/>
  <c r="D41" i="2"/>
  <c r="F23" i="1"/>
  <c r="D42" i="2"/>
  <c r="F24" i="1"/>
  <c r="D43" i="2"/>
  <c r="F25" i="1"/>
  <c r="D44" i="2"/>
  <c r="F26" i="1"/>
  <c r="D45" i="2"/>
  <c r="F27" i="1"/>
  <c r="D47" i="2"/>
  <c r="F29" i="1"/>
  <c r="D48" i="2"/>
  <c r="F30" i="1"/>
  <c r="D49" i="2"/>
  <c r="F31" i="1"/>
  <c r="D50" i="2"/>
  <c r="F32" i="1"/>
  <c r="D51" i="2"/>
  <c r="F33" i="1"/>
  <c r="D52" i="2"/>
  <c r="F34" i="1"/>
  <c r="D53" i="2"/>
  <c r="F35" i="1"/>
  <c r="D54" i="2"/>
  <c r="F36" i="1"/>
  <c r="D55" i="2"/>
  <c r="F37" i="1"/>
  <c r="D56" i="2"/>
  <c r="F38" i="1"/>
  <c r="D57" i="2"/>
  <c r="F39" i="1"/>
  <c r="D58" i="2"/>
  <c r="F40" i="1"/>
  <c r="D59" i="2"/>
  <c r="F41" i="1"/>
  <c r="D60" i="2"/>
  <c r="F42" i="1"/>
  <c r="D61" i="2"/>
  <c r="F43" i="1"/>
  <c r="D62" i="2"/>
  <c r="F44" i="1"/>
  <c r="D63" i="2"/>
  <c r="F45" i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C16" i="2"/>
  <c r="B29" i="2"/>
  <c r="C29" i="2"/>
  <c r="B22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B25" i="2"/>
  <c r="B26" i="2"/>
  <c r="B27" i="2"/>
  <c r="B28" i="2"/>
  <c r="C26" i="2"/>
  <c r="C27" i="2"/>
  <c r="C28" i="2"/>
  <c r="C25" i="2"/>
  <c r="B30" i="1"/>
  <c r="B29" i="1"/>
  <c r="N30" i="1"/>
  <c r="C30" i="1"/>
  <c r="C29" i="1"/>
  <c r="O30" i="1"/>
  <c r="D30" i="1"/>
  <c r="D29" i="1"/>
  <c r="P30" i="1"/>
  <c r="Q30" i="1"/>
  <c r="N29" i="1"/>
  <c r="O29" i="1"/>
  <c r="P29" i="1"/>
  <c r="Q29" i="1"/>
  <c r="O27" i="1"/>
  <c r="P27" i="1"/>
  <c r="Q27" i="1"/>
  <c r="O28" i="1"/>
  <c r="P28" i="1"/>
  <c r="Q28" i="1"/>
  <c r="N28" i="1"/>
  <c r="N27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P10" i="1"/>
  <c r="O10" i="1"/>
</calcChain>
</file>

<file path=xl/sharedStrings.xml><?xml version="1.0" encoding="utf-8"?>
<sst xmlns="http://schemas.openxmlformats.org/spreadsheetml/2006/main" count="80" uniqueCount="62">
  <si>
    <t>Blazing a Bold Frontier</t>
  </si>
  <si>
    <t>Stuck in the Middle</t>
  </si>
  <si>
    <t>No Burning Desire</t>
  </si>
  <si>
    <t>Year</t>
  </si>
  <si>
    <t>Moved by Passion</t>
  </si>
  <si>
    <t>This gives:</t>
  </si>
  <si>
    <t>VMT/day</t>
  </si>
  <si>
    <t>From HECO IRP 2013 Appendix E-10, p. E-113</t>
  </si>
  <si>
    <t>VMT/kWh</t>
  </si>
  <si>
    <t>GWh/year</t>
  </si>
  <si>
    <t>GWh sold for EVs</t>
  </si>
  <si>
    <t>Note: the curves below look almost exactly like a logistic curve with 50% adoption in 2033: (2*GWh_2033)/exp(-0.19*(year-2033))</t>
  </si>
  <si>
    <t>So we extend it just by flipping the curve and continuing toward saturation 21 years further along.</t>
  </si>
  <si>
    <t>Business as Usual</t>
  </si>
  <si>
    <t>Data from http://dbedt.hawaii.gov/economic/energy-trends-2/</t>
  </si>
  <si>
    <t>Specifically, http://files.hawaii.gov/dbedt/economic/data_reports/energy-trends/Monthly_Energy_Data.xlsx</t>
  </si>
  <si>
    <t>Series</t>
  </si>
  <si>
    <t>Unit</t>
  </si>
  <si>
    <t>Registered Vehicles, Taxable</t>
  </si>
  <si>
    <t>Passenger, Electric</t>
  </si>
  <si>
    <t>Vehicle</t>
  </si>
  <si>
    <t>Passenger, Diesel</t>
  </si>
  <si>
    <t>Passenger, Gasoline</t>
  </si>
  <si>
    <t>Passenger, Hybrid</t>
  </si>
  <si>
    <t>Passenger, Misc Fuel</t>
  </si>
  <si>
    <t>Freight, Electric</t>
  </si>
  <si>
    <t>Freight, Diesel</t>
  </si>
  <si>
    <t>Freight, Gasoline</t>
  </si>
  <si>
    <t>Freight, Hybrid</t>
  </si>
  <si>
    <t>Freight, Misc Fuel</t>
  </si>
  <si>
    <t>Annual EV growth</t>
  </si>
  <si>
    <t>col</t>
  </si>
  <si>
    <t>total</t>
  </si>
  <si>
    <t>miles per vehicle per year</t>
  </si>
  <si>
    <t>GWh per vehicle per year (at 4 mi/kWh)</t>
  </si>
  <si>
    <t>energy (GWh)</t>
  </si>
  <si>
    <t>note: according to http://honolulucleancities.org/vmt-reduction/ or Fig. 16 of http://www.oahumpo.org/wp-content/uploads/2013/01/11.1.2AdoptedPlan20110411.pdf</t>
  </si>
  <si>
    <t>Oahu had 13,142,000 VMT/day in 2007, which is expected to rise to 15,610,300 by 2035</t>
  </si>
  <si>
    <t>Full Adoption</t>
  </si>
  <si>
    <t># vehicles</t>
  </si>
  <si>
    <t>Adoption %</t>
  </si>
  <si>
    <t>ICE miles per gallon</t>
  </si>
  <si>
    <t>EV extra cost per vehicle per year</t>
  </si>
  <si>
    <t>annual change</t>
  </si>
  <si>
    <t>EV miles per kWh</t>
  </si>
  <si>
    <t>50% level GWh (2033)</t>
  </si>
  <si>
    <t>total VMT (2014)</t>
  </si>
  <si>
    <t>VMT per vehicle (2014)</t>
  </si>
  <si>
    <t>&lt;- implied by above; differs from DBEDT monthly energy data (avg 716205 in 2014)</t>
  </si>
  <si>
    <t>&lt;- from DBEDT economic databook (2014); original data is county inspections; http://dbedt.hawaii.gov/economic/databook/ or http://dbedt.hawaii.gov/economic/databook/2014-individual/_18/</t>
  </si>
  <si>
    <t># gallons gasoline per vehicle per year</t>
  </si>
  <si>
    <t>%</t>
  </si>
  <si>
    <t>2014 vehicles</t>
  </si>
  <si>
    <t>GWh</t>
  </si>
  <si>
    <t>steepness</t>
  </si>
  <si>
    <t>middle year</t>
  </si>
  <si>
    <t>final %</t>
  </si>
  <si>
    <t>2014 miles</t>
  </si>
  <si>
    <t>number of vehicles</t>
  </si>
  <si>
    <t>VMT per vehicle</t>
  </si>
  <si>
    <t>params below could be used for a logistic moel (as shown in 2045 sample), but for simplicity we just duplicate/flip HECO projections instead</t>
  </si>
  <si>
    <t>Full Adoption - 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</si>
</sst>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17" fontId="6" fillId="0" borderId="0" xfId="0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outputs!$P$13</c:f>
              <c:strCache>
                <c:ptCount val="1"/>
                <c:pt idx="0">
                  <c:v>Blazing a Bold Frontier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outputs!$P$15:$P$52</c:f>
              <c:numCache>
                <c:formatCode>General</c:formatCode>
                <c:ptCount val="38"/>
                <c:pt idx="0">
                  <c:v>7.0</c:v>
                </c:pt>
                <c:pt idx="1">
                  <c:v>12.0</c:v>
                </c:pt>
                <c:pt idx="2">
                  <c:v>17.0</c:v>
                </c:pt>
                <c:pt idx="3">
                  <c:v>27.0</c:v>
                </c:pt>
                <c:pt idx="4">
                  <c:v>39.0</c:v>
                </c:pt>
                <c:pt idx="5">
                  <c:v>54.0</c:v>
                </c:pt>
                <c:pt idx="6">
                  <c:v>71.0</c:v>
                </c:pt>
                <c:pt idx="7">
                  <c:v>92.0</c:v>
                </c:pt>
                <c:pt idx="8">
                  <c:v>117</c:v>
                </c:pt>
                <c:pt idx="9">
                  <c:v>145.0</c:v>
                </c:pt>
                <c:pt idx="10">
                  <c:v>176.0</c:v>
                </c:pt>
                <c:pt idx="11">
                  <c:v>211</c:v>
                </c:pt>
                <c:pt idx="12">
                  <c:v>248.0</c:v>
                </c:pt>
                <c:pt idx="13">
                  <c:v>290.0</c:v>
                </c:pt>
                <c:pt idx="14">
                  <c:v>333.0</c:v>
                </c:pt>
                <c:pt idx="15">
                  <c:v>379.0</c:v>
                </c:pt>
                <c:pt idx="16">
                  <c:v>428.0</c:v>
                </c:pt>
                <c:pt idx="17">
                  <c:v>479.0</c:v>
                </c:pt>
                <c:pt idx="18">
                  <c:v>532.0</c:v>
                </c:pt>
                <c:pt idx="19">
                  <c:v>584.0</c:v>
                </c:pt>
                <c:pt idx="20">
                  <c:v>637.0</c:v>
                </c:pt>
                <c:pt idx="21">
                  <c:v>690.0</c:v>
                </c:pt>
                <c:pt idx="22">
                  <c:v>742.0</c:v>
                </c:pt>
                <c:pt idx="23">
                  <c:v>795.0</c:v>
                </c:pt>
                <c:pt idx="24">
                  <c:v>846.0</c:v>
                </c:pt>
                <c:pt idx="25">
                  <c:v>895.0</c:v>
                </c:pt>
                <c:pt idx="26">
                  <c:v>941.0</c:v>
                </c:pt>
                <c:pt idx="27">
                  <c:v>984.0</c:v>
                </c:pt>
                <c:pt idx="28">
                  <c:v>1026.0</c:v>
                </c:pt>
                <c:pt idx="29">
                  <c:v>1063.0</c:v>
                </c:pt>
                <c:pt idx="30">
                  <c:v>1098.0</c:v>
                </c:pt>
                <c:pt idx="31">
                  <c:v>1129.0</c:v>
                </c:pt>
                <c:pt idx="32">
                  <c:v>1157.0</c:v>
                </c:pt>
                <c:pt idx="33">
                  <c:v>1182.0</c:v>
                </c:pt>
                <c:pt idx="34">
                  <c:v>1203.0</c:v>
                </c:pt>
                <c:pt idx="35">
                  <c:v>1220.0</c:v>
                </c:pt>
                <c:pt idx="36">
                  <c:v>1235.0</c:v>
                </c:pt>
                <c:pt idx="37">
                  <c:v>1247.0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outputs!$Q$13</c:f>
              <c:strCache>
                <c:ptCount val="1"/>
                <c:pt idx="0">
                  <c:v>Stuck in the Middle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outputs!$Q$15:$Q$52</c:f>
              <c:numCache>
                <c:formatCode>General</c:formatCode>
                <c:ptCount val="38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20.0</c:v>
                </c:pt>
                <c:pt idx="5">
                  <c:v>27.0</c:v>
                </c:pt>
                <c:pt idx="6">
                  <c:v>36.0</c:v>
                </c:pt>
                <c:pt idx="7">
                  <c:v>46.0</c:v>
                </c:pt>
                <c:pt idx="8">
                  <c:v>58.0</c:v>
                </c:pt>
                <c:pt idx="9">
                  <c:v>72.0</c:v>
                </c:pt>
                <c:pt idx="10">
                  <c:v>88.0</c:v>
                </c:pt>
                <c:pt idx="11">
                  <c:v>105.0</c:v>
                </c:pt>
                <c:pt idx="12">
                  <c:v>124.0</c:v>
                </c:pt>
                <c:pt idx="13">
                  <c:v>145.0</c:v>
                </c:pt>
                <c:pt idx="14">
                  <c:v>167.0</c:v>
                </c:pt>
                <c:pt idx="15">
                  <c:v>190.0</c:v>
                </c:pt>
                <c:pt idx="16">
                  <c:v>214.0</c:v>
                </c:pt>
                <c:pt idx="17">
                  <c:v>239</c:v>
                </c:pt>
                <c:pt idx="18">
                  <c:v>266.0</c:v>
                </c:pt>
                <c:pt idx="19">
                  <c:v>292.0</c:v>
                </c:pt>
                <c:pt idx="20">
                  <c:v>319.0</c:v>
                </c:pt>
                <c:pt idx="21">
                  <c:v>346.0</c:v>
                </c:pt>
                <c:pt idx="22">
                  <c:v>372.0</c:v>
                </c:pt>
                <c:pt idx="23">
                  <c:v>399.0</c:v>
                </c:pt>
                <c:pt idx="24">
                  <c:v>424.0</c:v>
                </c:pt>
                <c:pt idx="25">
                  <c:v>448.0</c:v>
                </c:pt>
                <c:pt idx="26">
                  <c:v>470.9999999999999</c:v>
                </c:pt>
                <c:pt idx="27">
                  <c:v>493.0</c:v>
                </c:pt>
                <c:pt idx="28">
                  <c:v>513.9999999999999</c:v>
                </c:pt>
                <c:pt idx="29">
                  <c:v>532.9999999999999</c:v>
                </c:pt>
                <c:pt idx="30">
                  <c:v>550.0</c:v>
                </c:pt>
                <c:pt idx="31">
                  <c:v>566.0</c:v>
                </c:pt>
                <c:pt idx="32">
                  <c:v>580.0</c:v>
                </c:pt>
                <c:pt idx="33">
                  <c:v>592.0</c:v>
                </c:pt>
                <c:pt idx="34">
                  <c:v>602.0</c:v>
                </c:pt>
                <c:pt idx="35">
                  <c:v>611.0</c:v>
                </c:pt>
                <c:pt idx="36">
                  <c:v>618.0</c:v>
                </c:pt>
                <c:pt idx="37">
                  <c:v>625.0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outputs!$R$13</c:f>
              <c:strCache>
                <c:ptCount val="1"/>
                <c:pt idx="0">
                  <c:v>No Burning Desire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outputs!$R$15:$R$52</c:f>
              <c:numCache>
                <c:formatCode>General</c:formatCode>
                <c:ptCount val="3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  <c:pt idx="7">
                  <c:v>23.0</c:v>
                </c:pt>
                <c:pt idx="8">
                  <c:v>29.0</c:v>
                </c:pt>
                <c:pt idx="9">
                  <c:v>36.0</c:v>
                </c:pt>
                <c:pt idx="10">
                  <c:v>44.0</c:v>
                </c:pt>
                <c:pt idx="11">
                  <c:v>53.0</c:v>
                </c:pt>
                <c:pt idx="12">
                  <c:v>62.0</c:v>
                </c:pt>
                <c:pt idx="13">
                  <c:v>73.0</c:v>
                </c:pt>
                <c:pt idx="14">
                  <c:v>83.0</c:v>
                </c:pt>
                <c:pt idx="15">
                  <c:v>95.0</c:v>
                </c:pt>
                <c:pt idx="16">
                  <c:v>107.0</c:v>
                </c:pt>
                <c:pt idx="17">
                  <c:v>120.0</c:v>
                </c:pt>
                <c:pt idx="18">
                  <c:v>133.0</c:v>
                </c:pt>
                <c:pt idx="19">
                  <c:v>146.0</c:v>
                </c:pt>
                <c:pt idx="20">
                  <c:v>159.0</c:v>
                </c:pt>
                <c:pt idx="21">
                  <c:v>172.0</c:v>
                </c:pt>
                <c:pt idx="22">
                  <c:v>185.0</c:v>
                </c:pt>
                <c:pt idx="23">
                  <c:v>198</c:v>
                </c:pt>
                <c:pt idx="24">
                  <c:v>211</c:v>
                </c:pt>
                <c:pt idx="25">
                  <c:v>223.0</c:v>
                </c:pt>
                <c:pt idx="26">
                  <c:v>235.0</c:v>
                </c:pt>
                <c:pt idx="27">
                  <c:v>245.0</c:v>
                </c:pt>
                <c:pt idx="28">
                  <c:v>256.0</c:v>
                </c:pt>
                <c:pt idx="29">
                  <c:v>264.9999999999999</c:v>
                </c:pt>
                <c:pt idx="30">
                  <c:v>274.0</c:v>
                </c:pt>
                <c:pt idx="31">
                  <c:v>282.0</c:v>
                </c:pt>
                <c:pt idx="32">
                  <c:v>289.0</c:v>
                </c:pt>
                <c:pt idx="33">
                  <c:v>295.0</c:v>
                </c:pt>
                <c:pt idx="34">
                  <c:v>300.0</c:v>
                </c:pt>
                <c:pt idx="35">
                  <c:v>304.0</c:v>
                </c:pt>
                <c:pt idx="36">
                  <c:v>308.0</c:v>
                </c:pt>
                <c:pt idx="37">
                  <c:v>311.0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outputs!$S$13</c:f>
              <c:strCache>
                <c:ptCount val="1"/>
                <c:pt idx="0">
                  <c:v>Moved by Passion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outputs!$S$15:$S$52</c:f>
              <c:numCache>
                <c:formatCode>General</c:formatCode>
                <c:ptCount val="38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20.0</c:v>
                </c:pt>
                <c:pt idx="5">
                  <c:v>27.0</c:v>
                </c:pt>
                <c:pt idx="6">
                  <c:v>36.0</c:v>
                </c:pt>
                <c:pt idx="7">
                  <c:v>46.0</c:v>
                </c:pt>
                <c:pt idx="8">
                  <c:v>58.0</c:v>
                </c:pt>
                <c:pt idx="9">
                  <c:v>72.0</c:v>
                </c:pt>
                <c:pt idx="10">
                  <c:v>88.0</c:v>
                </c:pt>
                <c:pt idx="11">
                  <c:v>105.0</c:v>
                </c:pt>
                <c:pt idx="12">
                  <c:v>124.0</c:v>
                </c:pt>
                <c:pt idx="13">
                  <c:v>145.0</c:v>
                </c:pt>
                <c:pt idx="14">
                  <c:v>167.0</c:v>
                </c:pt>
                <c:pt idx="15">
                  <c:v>190.0</c:v>
                </c:pt>
                <c:pt idx="16">
                  <c:v>214.0</c:v>
                </c:pt>
                <c:pt idx="17">
                  <c:v>239</c:v>
                </c:pt>
                <c:pt idx="18">
                  <c:v>266.0</c:v>
                </c:pt>
                <c:pt idx="19">
                  <c:v>292.0</c:v>
                </c:pt>
                <c:pt idx="20">
                  <c:v>319.0</c:v>
                </c:pt>
                <c:pt idx="21">
                  <c:v>346.0</c:v>
                </c:pt>
                <c:pt idx="22">
                  <c:v>372.0</c:v>
                </c:pt>
                <c:pt idx="23">
                  <c:v>399.0</c:v>
                </c:pt>
                <c:pt idx="24">
                  <c:v>424.0</c:v>
                </c:pt>
                <c:pt idx="25">
                  <c:v>448.0</c:v>
                </c:pt>
                <c:pt idx="26">
                  <c:v>470.9999999999999</c:v>
                </c:pt>
                <c:pt idx="27">
                  <c:v>493.0</c:v>
                </c:pt>
                <c:pt idx="28">
                  <c:v>513.9999999999999</c:v>
                </c:pt>
                <c:pt idx="29">
                  <c:v>532.9999999999999</c:v>
                </c:pt>
                <c:pt idx="30">
                  <c:v>550.0</c:v>
                </c:pt>
                <c:pt idx="31">
                  <c:v>566.0</c:v>
                </c:pt>
                <c:pt idx="32">
                  <c:v>580.0</c:v>
                </c:pt>
                <c:pt idx="33">
                  <c:v>592.0</c:v>
                </c:pt>
                <c:pt idx="34">
                  <c:v>602.0</c:v>
                </c:pt>
                <c:pt idx="35">
                  <c:v>611.0</c:v>
                </c:pt>
                <c:pt idx="36">
                  <c:v>618.0</c:v>
                </c:pt>
                <c:pt idx="37">
                  <c:v>625.0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outputs!$V$13</c:f>
              <c:strCache>
                <c:ptCount val="1"/>
                <c:pt idx="0">
                  <c:v>Business as Usual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outputs!$V$15:$V$52</c:f>
              <c:numCache>
                <c:formatCode>General</c:formatCode>
                <c:ptCount val="38"/>
                <c:pt idx="0">
                  <c:v>3.24466759321828</c:v>
                </c:pt>
                <c:pt idx="1">
                  <c:v>4.970026412871458</c:v>
                </c:pt>
                <c:pt idx="2">
                  <c:v>6.653182211036718</c:v>
                </c:pt>
                <c:pt idx="3">
                  <c:v>8.026021674731981</c:v>
                </c:pt>
                <c:pt idx="4">
                  <c:v>9.897022294029744</c:v>
                </c:pt>
                <c:pt idx="5">
                  <c:v>11.76802291332751</c:v>
                </c:pt>
                <c:pt idx="6">
                  <c:v>13.63902353262527</c:v>
                </c:pt>
                <c:pt idx="7">
                  <c:v>15.51002415192304</c:v>
                </c:pt>
                <c:pt idx="8">
                  <c:v>17.3810247712208</c:v>
                </c:pt>
                <c:pt idx="9">
                  <c:v>19.25202539051856</c:v>
                </c:pt>
                <c:pt idx="10">
                  <c:v>21.12302600981633</c:v>
                </c:pt>
                <c:pt idx="11">
                  <c:v>22.9940266291141</c:v>
                </c:pt>
                <c:pt idx="12">
                  <c:v>24.86502724841186</c:v>
                </c:pt>
                <c:pt idx="13">
                  <c:v>26.73602786770961</c:v>
                </c:pt>
                <c:pt idx="14">
                  <c:v>28.60702848700738</c:v>
                </c:pt>
                <c:pt idx="15">
                  <c:v>30.47802910630514</c:v>
                </c:pt>
                <c:pt idx="16">
                  <c:v>32.3490297256029</c:v>
                </c:pt>
                <c:pt idx="17">
                  <c:v>34.22003034490067</c:v>
                </c:pt>
                <c:pt idx="18">
                  <c:v>36.09103096419842</c:v>
                </c:pt>
                <c:pt idx="19">
                  <c:v>37.96203158349619</c:v>
                </c:pt>
                <c:pt idx="20">
                  <c:v>39.83303220279395</c:v>
                </c:pt>
                <c:pt idx="21">
                  <c:v>41.70403282209171</c:v>
                </c:pt>
                <c:pt idx="22">
                  <c:v>43.57503344138949</c:v>
                </c:pt>
                <c:pt idx="23">
                  <c:v>45.44603406068725</c:v>
                </c:pt>
                <c:pt idx="24">
                  <c:v>47.31703467998501</c:v>
                </c:pt>
                <c:pt idx="25">
                  <c:v>49.18803529928279</c:v>
                </c:pt>
                <c:pt idx="26">
                  <c:v>51.05903591858054</c:v>
                </c:pt>
                <c:pt idx="27">
                  <c:v>52.93003653787832</c:v>
                </c:pt>
                <c:pt idx="28">
                  <c:v>54.80103715717608</c:v>
                </c:pt>
                <c:pt idx="29">
                  <c:v>56.67203777647385</c:v>
                </c:pt>
                <c:pt idx="30">
                  <c:v>58.54303839577162</c:v>
                </c:pt>
                <c:pt idx="31">
                  <c:v>60.41403901506938</c:v>
                </c:pt>
                <c:pt idx="32">
                  <c:v>62.28503963436714</c:v>
                </c:pt>
                <c:pt idx="33">
                  <c:v>64.15604025366491</c:v>
                </c:pt>
                <c:pt idx="34">
                  <c:v>66.02704087296269</c:v>
                </c:pt>
                <c:pt idx="35">
                  <c:v>67.89804149226046</c:v>
                </c:pt>
                <c:pt idx="36">
                  <c:v>69.76904211155821</c:v>
                </c:pt>
                <c:pt idx="37">
                  <c:v>71.64004273085598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outputs!$U$13</c:f>
              <c:strCache>
                <c:ptCount val="1"/>
                <c:pt idx="0">
                  <c:v>Full Adoption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outputs!$U$15:$U$52</c:f>
              <c:numCache>
                <c:formatCode>General</c:formatCode>
                <c:ptCount val="38"/>
                <c:pt idx="0">
                  <c:v>0.0</c:v>
                </c:pt>
                <c:pt idx="1">
                  <c:v>55.5625081875</c:v>
                </c:pt>
                <c:pt idx="2">
                  <c:v>111.125016375</c:v>
                </c:pt>
                <c:pt idx="3">
                  <c:v>166.6875245625</c:v>
                </c:pt>
                <c:pt idx="4">
                  <c:v>222.25003275</c:v>
                </c:pt>
                <c:pt idx="5">
                  <c:v>277.8125409375</c:v>
                </c:pt>
                <c:pt idx="6">
                  <c:v>333.375049125</c:v>
                </c:pt>
                <c:pt idx="7">
                  <c:v>388.9375573125</c:v>
                </c:pt>
                <c:pt idx="8">
                  <c:v>444.5000655</c:v>
                </c:pt>
                <c:pt idx="9">
                  <c:v>500.0625736875</c:v>
                </c:pt>
                <c:pt idx="10">
                  <c:v>555.625081875</c:v>
                </c:pt>
                <c:pt idx="11">
                  <c:v>611.1875900625</c:v>
                </c:pt>
                <c:pt idx="12">
                  <c:v>666.75009825</c:v>
                </c:pt>
                <c:pt idx="13">
                  <c:v>722.3126064375</c:v>
                </c:pt>
                <c:pt idx="14">
                  <c:v>777.875114625</c:v>
                </c:pt>
                <c:pt idx="15">
                  <c:v>833.4376228125</c:v>
                </c:pt>
                <c:pt idx="16">
                  <c:v>889.000131</c:v>
                </c:pt>
                <c:pt idx="17">
                  <c:v>944.5626391875001</c:v>
                </c:pt>
                <c:pt idx="18">
                  <c:v>1000.125147375</c:v>
                </c:pt>
                <c:pt idx="19">
                  <c:v>1055.6876555625</c:v>
                </c:pt>
                <c:pt idx="20">
                  <c:v>1111.25016375</c:v>
                </c:pt>
                <c:pt idx="21">
                  <c:v>1166.8126719375</c:v>
                </c:pt>
                <c:pt idx="22">
                  <c:v>1222.375180125</c:v>
                </c:pt>
                <c:pt idx="23">
                  <c:v>1277.9376883125</c:v>
                </c:pt>
                <c:pt idx="24">
                  <c:v>1333.5001965</c:v>
                </c:pt>
                <c:pt idx="25">
                  <c:v>1389.0627046875</c:v>
                </c:pt>
                <c:pt idx="26">
                  <c:v>1444.625212875</c:v>
                </c:pt>
                <c:pt idx="27">
                  <c:v>1500.1877210625</c:v>
                </c:pt>
                <c:pt idx="28">
                  <c:v>1555.75022925</c:v>
                </c:pt>
                <c:pt idx="29">
                  <c:v>1611.3127374375</c:v>
                </c:pt>
                <c:pt idx="30">
                  <c:v>1666.875245625</c:v>
                </c:pt>
                <c:pt idx="31">
                  <c:v>1722.4377538125</c:v>
                </c:pt>
                <c:pt idx="32">
                  <c:v>1778.000262</c:v>
                </c:pt>
                <c:pt idx="33">
                  <c:v>1833.5627701875</c:v>
                </c:pt>
                <c:pt idx="34">
                  <c:v>1889.125278375</c:v>
                </c:pt>
                <c:pt idx="35">
                  <c:v>1944.6877865625</c:v>
                </c:pt>
                <c:pt idx="36">
                  <c:v>2000.25029475</c:v>
                </c:pt>
                <c:pt idx="37">
                  <c:v>2055.8128029375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outputs!$T$13</c:f>
              <c:strCache>
                <c:ptCount val="1"/>
                <c:pt idx="0">
                  <c:v>Full Adoption - Logistic</c:v>
                </c:pt>
              </c:strCache>
            </c:strRef>
          </c:tx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outputs!$T$15:$T$52</c:f>
              <c:numCache>
                <c:formatCode>General</c:formatCode>
                <c:ptCount val="38"/>
                <c:pt idx="0">
                  <c:v>42.88426284937925</c:v>
                </c:pt>
                <c:pt idx="1">
                  <c:v>51.62142132335466</c:v>
                </c:pt>
                <c:pt idx="2">
                  <c:v>62.08102389708105</c:v>
                </c:pt>
                <c:pt idx="3">
                  <c:v>74.57713814545571</c:v>
                </c:pt>
                <c:pt idx="4">
                  <c:v>89.46997699614398</c:v>
                </c:pt>
                <c:pt idx="5">
                  <c:v>107.1678143049116</c:v>
                </c:pt>
                <c:pt idx="6">
                  <c:v>128.1266061131207</c:v>
                </c:pt>
                <c:pt idx="7">
                  <c:v>152.8461479321357</c:v>
                </c:pt>
                <c:pt idx="8">
                  <c:v>181.8613463386877</c:v>
                </c:pt>
                <c:pt idx="9">
                  <c:v>215.727012624075</c:v>
                </c:pt>
                <c:pt idx="10">
                  <c:v>254.9946038235579</c:v>
                </c:pt>
                <c:pt idx="11">
                  <c:v>300.1796863184914</c:v>
                </c:pt>
                <c:pt idx="12">
                  <c:v>351.7197420605481</c:v>
                </c:pt>
                <c:pt idx="13">
                  <c:v>409.9234099055732</c:v>
                </c:pt>
                <c:pt idx="14">
                  <c:v>474.9143724354103</c:v>
                </c:pt>
                <c:pt idx="15">
                  <c:v>546.57565574136</c:v>
                </c:pt>
                <c:pt idx="16">
                  <c:v>624.502583787358</c:v>
                </c:pt>
                <c:pt idx="17">
                  <c:v>707.9741845439515</c:v>
                </c:pt>
                <c:pt idx="18">
                  <c:v>795.9525136730919</c:v>
                </c:pt>
                <c:pt idx="19">
                  <c:v>887.1164265083394</c:v>
                </c:pt>
                <c:pt idx="20">
                  <c:v>979.9308041693438</c:v>
                </c:pt>
                <c:pt idx="21">
                  <c:v>1072.745181830348</c:v>
                </c:pt>
                <c:pt idx="22">
                  <c:v>1163.909094665596</c:v>
                </c:pt>
                <c:pt idx="23">
                  <c:v>1251.887423794736</c:v>
                </c:pt>
                <c:pt idx="24">
                  <c:v>1335.35902455133</c:v>
                </c:pt>
                <c:pt idx="25">
                  <c:v>1413.285952597328</c:v>
                </c:pt>
                <c:pt idx="26">
                  <c:v>1484.947235903277</c:v>
                </c:pt>
                <c:pt idx="27">
                  <c:v>1549.938198433115</c:v>
                </c:pt>
                <c:pt idx="28">
                  <c:v>1608.14186627814</c:v>
                </c:pt>
                <c:pt idx="29">
                  <c:v>1659.681922020196</c:v>
                </c:pt>
                <c:pt idx="30">
                  <c:v>1704.86700451513</c:v>
                </c:pt>
                <c:pt idx="31">
                  <c:v>1744.134595714612</c:v>
                </c:pt>
                <c:pt idx="32">
                  <c:v>1778.000262</c:v>
                </c:pt>
                <c:pt idx="33">
                  <c:v>1807.015460406552</c:v>
                </c:pt>
                <c:pt idx="34">
                  <c:v>1831.735002225567</c:v>
                </c:pt>
                <c:pt idx="35">
                  <c:v>1852.693794033776</c:v>
                </c:pt>
                <c:pt idx="36">
                  <c:v>1870.391631342544</c:v>
                </c:pt>
                <c:pt idx="37">
                  <c:v>1885.284470193232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HECO!$B$6</c:f>
              <c:strCache>
                <c:ptCount val="1"/>
                <c:pt idx="0">
                  <c:v>Blazing a Bold Frontier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HECO!$B$8:$B$28</c:f>
              <c:numCache>
                <c:formatCode>General</c:formatCode>
                <c:ptCount val="21"/>
                <c:pt idx="0">
                  <c:v>7.0</c:v>
                </c:pt>
                <c:pt idx="1">
                  <c:v>12.0</c:v>
                </c:pt>
                <c:pt idx="2">
                  <c:v>17.0</c:v>
                </c:pt>
                <c:pt idx="3">
                  <c:v>27.0</c:v>
                </c:pt>
                <c:pt idx="4">
                  <c:v>39.0</c:v>
                </c:pt>
                <c:pt idx="5">
                  <c:v>54.0</c:v>
                </c:pt>
                <c:pt idx="6">
                  <c:v>71.0</c:v>
                </c:pt>
                <c:pt idx="7">
                  <c:v>92.0</c:v>
                </c:pt>
                <c:pt idx="8">
                  <c:v>117.0</c:v>
                </c:pt>
                <c:pt idx="9">
                  <c:v>145.0</c:v>
                </c:pt>
                <c:pt idx="10">
                  <c:v>176.0</c:v>
                </c:pt>
                <c:pt idx="11">
                  <c:v>211.0</c:v>
                </c:pt>
                <c:pt idx="12">
                  <c:v>248.0</c:v>
                </c:pt>
                <c:pt idx="13">
                  <c:v>290.0</c:v>
                </c:pt>
                <c:pt idx="14">
                  <c:v>333.0</c:v>
                </c:pt>
                <c:pt idx="15">
                  <c:v>379.0</c:v>
                </c:pt>
                <c:pt idx="16">
                  <c:v>428.0</c:v>
                </c:pt>
                <c:pt idx="17">
                  <c:v>479.0</c:v>
                </c:pt>
                <c:pt idx="18">
                  <c:v>532.0</c:v>
                </c:pt>
                <c:pt idx="19">
                  <c:v>584.0</c:v>
                </c:pt>
                <c:pt idx="20">
                  <c:v>637.0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HECO!$C$6</c:f>
              <c:strCache>
                <c:ptCount val="1"/>
                <c:pt idx="0">
                  <c:v>Stuck in the Middle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HECO!$C$8:$C$28</c:f>
              <c:numCache>
                <c:formatCode>General</c:formatCode>
                <c:ptCount val="21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20.0</c:v>
                </c:pt>
                <c:pt idx="5">
                  <c:v>27.0</c:v>
                </c:pt>
                <c:pt idx="6">
                  <c:v>36.0</c:v>
                </c:pt>
                <c:pt idx="7">
                  <c:v>46.0</c:v>
                </c:pt>
                <c:pt idx="8">
                  <c:v>58.0</c:v>
                </c:pt>
                <c:pt idx="9">
                  <c:v>72.0</c:v>
                </c:pt>
                <c:pt idx="10">
                  <c:v>88.0</c:v>
                </c:pt>
                <c:pt idx="11">
                  <c:v>105.0</c:v>
                </c:pt>
                <c:pt idx="12">
                  <c:v>124.0</c:v>
                </c:pt>
                <c:pt idx="13">
                  <c:v>145.0</c:v>
                </c:pt>
                <c:pt idx="14">
                  <c:v>167.0</c:v>
                </c:pt>
                <c:pt idx="15">
                  <c:v>190.0</c:v>
                </c:pt>
                <c:pt idx="16">
                  <c:v>214.0</c:v>
                </c:pt>
                <c:pt idx="17">
                  <c:v>239.0</c:v>
                </c:pt>
                <c:pt idx="18">
                  <c:v>266.0</c:v>
                </c:pt>
                <c:pt idx="19">
                  <c:v>292.0</c:v>
                </c:pt>
                <c:pt idx="20">
                  <c:v>319.0</c:v>
                </c:pt>
              </c:numCache>
            </c:numRef>
          </c:val>
          <c:smooth val="0"/>
        </c:ser>
        <c:ser>
          <c:idx val="8"/>
          <c:order val="9"/>
          <c:tx>
            <c:strRef>
              <c:f>HECO!$D$6</c:f>
              <c:strCache>
                <c:ptCount val="1"/>
                <c:pt idx="0">
                  <c:v>No Burning Desire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HECO!$D$8:$D$28</c:f>
              <c:numCache>
                <c:formatCode>General</c:formatCode>
                <c:ptCount val="2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  <c:pt idx="7">
                  <c:v>23.0</c:v>
                </c:pt>
                <c:pt idx="8">
                  <c:v>29.0</c:v>
                </c:pt>
                <c:pt idx="9">
                  <c:v>36.0</c:v>
                </c:pt>
                <c:pt idx="10">
                  <c:v>44.0</c:v>
                </c:pt>
                <c:pt idx="11">
                  <c:v>53.0</c:v>
                </c:pt>
                <c:pt idx="12">
                  <c:v>62.0</c:v>
                </c:pt>
                <c:pt idx="13">
                  <c:v>73.0</c:v>
                </c:pt>
                <c:pt idx="14">
                  <c:v>83.0</c:v>
                </c:pt>
                <c:pt idx="15">
                  <c:v>95.0</c:v>
                </c:pt>
                <c:pt idx="16">
                  <c:v>107.0</c:v>
                </c:pt>
                <c:pt idx="17">
                  <c:v>120.0</c:v>
                </c:pt>
                <c:pt idx="18">
                  <c:v>133.0</c:v>
                </c:pt>
                <c:pt idx="19">
                  <c:v>146.0</c:v>
                </c:pt>
                <c:pt idx="20">
                  <c:v>159.0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HECO!$E$6</c:f>
              <c:strCache>
                <c:ptCount val="1"/>
                <c:pt idx="0">
                  <c:v>Moved by Passion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HECO!$E$8:$E$28</c:f>
              <c:numCache>
                <c:formatCode>General</c:formatCode>
                <c:ptCount val="21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20.0</c:v>
                </c:pt>
                <c:pt idx="5">
                  <c:v>27.0</c:v>
                </c:pt>
                <c:pt idx="6">
                  <c:v>36.0</c:v>
                </c:pt>
                <c:pt idx="7">
                  <c:v>46.0</c:v>
                </c:pt>
                <c:pt idx="8">
                  <c:v>58.0</c:v>
                </c:pt>
                <c:pt idx="9">
                  <c:v>72.0</c:v>
                </c:pt>
                <c:pt idx="10">
                  <c:v>88.0</c:v>
                </c:pt>
                <c:pt idx="11">
                  <c:v>105.0</c:v>
                </c:pt>
                <c:pt idx="12">
                  <c:v>124.0</c:v>
                </c:pt>
                <c:pt idx="13">
                  <c:v>145.0</c:v>
                </c:pt>
                <c:pt idx="14">
                  <c:v>167.0</c:v>
                </c:pt>
                <c:pt idx="15">
                  <c:v>190.0</c:v>
                </c:pt>
                <c:pt idx="16">
                  <c:v>214.0</c:v>
                </c:pt>
                <c:pt idx="17">
                  <c:v>239.0</c:v>
                </c:pt>
                <c:pt idx="18">
                  <c:v>266.0</c:v>
                </c:pt>
                <c:pt idx="19">
                  <c:v>292.0</c:v>
                </c:pt>
                <c:pt idx="20">
                  <c:v>319.0</c:v>
                </c:pt>
              </c:numCache>
            </c:numRef>
          </c:val>
          <c:smooth val="0"/>
        </c:ser>
        <c:ser>
          <c:idx val="10"/>
          <c:order val="11"/>
          <c:tx>
            <c:v>BAU energy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outputs!$A$15:$A$52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'BAU adoption'!$D$26:$D$46</c:f>
              <c:numCache>
                <c:formatCode>General</c:formatCode>
                <c:ptCount val="21"/>
                <c:pt idx="0">
                  <c:v>2.8446855</c:v>
                </c:pt>
                <c:pt idx="1">
                  <c:v>4.357353</c:v>
                </c:pt>
                <c:pt idx="2">
                  <c:v>5.83302</c:v>
                </c:pt>
                <c:pt idx="3">
                  <c:v>7.0366245</c:v>
                </c:pt>
                <c:pt idx="4">
                  <c:v>8.67698</c:v>
                </c:pt>
                <c:pt idx="5">
                  <c:v>10.3173355</c:v>
                </c:pt>
                <c:pt idx="6">
                  <c:v>11.957691</c:v>
                </c:pt>
                <c:pt idx="7">
                  <c:v>13.5980465</c:v>
                </c:pt>
                <c:pt idx="8">
                  <c:v>15.238402</c:v>
                </c:pt>
                <c:pt idx="9">
                  <c:v>16.8787575</c:v>
                </c:pt>
                <c:pt idx="10">
                  <c:v>18.519113</c:v>
                </c:pt>
                <c:pt idx="11">
                  <c:v>20.1594685</c:v>
                </c:pt>
                <c:pt idx="12">
                  <c:v>21.799824</c:v>
                </c:pt>
                <c:pt idx="13">
                  <c:v>23.4401795</c:v>
                </c:pt>
                <c:pt idx="14">
                  <c:v>25.080535</c:v>
                </c:pt>
                <c:pt idx="15">
                  <c:v>26.7208905</c:v>
                </c:pt>
                <c:pt idx="16">
                  <c:v>28.36124599999999</c:v>
                </c:pt>
                <c:pt idx="17">
                  <c:v>30.00160149999999</c:v>
                </c:pt>
                <c:pt idx="18">
                  <c:v>31.64195699999999</c:v>
                </c:pt>
                <c:pt idx="19">
                  <c:v>33.28231249999998</c:v>
                </c:pt>
                <c:pt idx="20">
                  <c:v>34.92266799999999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28680"/>
        <c:axId val="-2113244376"/>
      </c:lineChart>
      <c:catAx>
        <c:axId val="211912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244376"/>
        <c:crosses val="autoZero"/>
        <c:auto val="1"/>
        <c:lblAlgn val="ctr"/>
        <c:lblOffset val="100"/>
        <c:tickLblSkip val="8"/>
        <c:noMultiLvlLbl val="0"/>
      </c:catAx>
      <c:valAx>
        <c:axId val="-2113244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9128680"/>
        <c:crossesAt val="1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333697239318"/>
          <c:y val="0.08"/>
          <c:w val="0.743800816059171"/>
          <c:h val="0.713316624154375"/>
        </c:manualLayout>
      </c:layout>
      <c:lineChart>
        <c:grouping val="standard"/>
        <c:varyColors val="0"/>
        <c:ser>
          <c:idx val="0"/>
          <c:order val="0"/>
          <c:tx>
            <c:v>100% adoption</c:v>
          </c:tx>
          <c:spPr>
            <a:effectLst/>
          </c:spPr>
          <c:marker>
            <c:symbol val="circle"/>
            <c:size val="5"/>
            <c:spPr>
              <a:effectLst/>
            </c:spPr>
          </c:marker>
          <c:cat>
            <c:numRef>
              <c:f>outputs!$W$2:$W$5</c:f>
              <c:numCache>
                <c:formatCode>General</c:formatCode>
                <c:ptCount val="4"/>
                <c:pt idx="0">
                  <c:v>2021.0</c:v>
                </c:pt>
                <c:pt idx="1">
                  <c:v>2029.0</c:v>
                </c:pt>
                <c:pt idx="2">
                  <c:v>2037.0</c:v>
                </c:pt>
                <c:pt idx="3">
                  <c:v>2045.0</c:v>
                </c:pt>
              </c:numCache>
            </c:numRef>
          </c:cat>
          <c:val>
            <c:numRef>
              <c:f>outputs!$X$2:$X$5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3.5% adoption</c:v>
          </c:tx>
          <c:spPr>
            <a:effectLst/>
          </c:spPr>
          <c:marker>
            <c:symbol val="circle"/>
            <c:size val="5"/>
            <c:spPr>
              <a:effectLst/>
            </c:spPr>
          </c:marker>
          <c:cat>
            <c:numRef>
              <c:f>outputs!$W$2:$W$5</c:f>
              <c:numCache>
                <c:formatCode>General</c:formatCode>
                <c:ptCount val="4"/>
                <c:pt idx="0">
                  <c:v>2021.0</c:v>
                </c:pt>
                <c:pt idx="1">
                  <c:v>2029.0</c:v>
                </c:pt>
                <c:pt idx="2">
                  <c:v>2037.0</c:v>
                </c:pt>
                <c:pt idx="3">
                  <c:v>2045.0</c:v>
                </c:pt>
              </c:numCache>
            </c:numRef>
          </c:cat>
          <c:val>
            <c:numRef>
              <c:f>outputs!$Y$2:$Y$5</c:f>
              <c:numCache>
                <c:formatCode>General</c:formatCode>
                <c:ptCount val="4"/>
                <c:pt idx="0">
                  <c:v>0.00977560304275186</c:v>
                </c:pt>
                <c:pt idx="1">
                  <c:v>0.0181940522827678</c:v>
                </c:pt>
                <c:pt idx="2">
                  <c:v>0.0266125015227838</c:v>
                </c:pt>
                <c:pt idx="3">
                  <c:v>0.0350309507627998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458872"/>
        <c:axId val="-2114329608"/>
      </c:lineChart>
      <c:catAx>
        <c:axId val="-211245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14329608"/>
        <c:crosses val="autoZero"/>
        <c:auto val="1"/>
        <c:lblAlgn val="ctr"/>
        <c:lblOffset val="100"/>
        <c:noMultiLvlLbl val="0"/>
      </c:catAx>
      <c:valAx>
        <c:axId val="-2114329608"/>
        <c:scaling>
          <c:orientation val="minMax"/>
          <c:max val="1.02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 share of vehicle fleet</a:t>
                </a:r>
              </a:p>
            </c:rich>
          </c:tx>
          <c:layout>
            <c:manualLayout>
              <c:xMode val="edge"/>
              <c:yMode val="edge"/>
              <c:x val="0.000511196932272547"/>
              <c:y val="0.10899279139403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12458872"/>
        <c:crosses val="autoZero"/>
        <c:crossBetween val="midCat"/>
        <c:majorUnit val="0.25"/>
      </c:valAx>
      <c:spPr>
        <a:noFill/>
      </c:spPr>
    </c:plotArea>
    <c:legend>
      <c:legendPos val="r"/>
      <c:layout>
        <c:manualLayout>
          <c:xMode val="edge"/>
          <c:yMode val="edge"/>
          <c:x val="0.628131115326355"/>
          <c:y val="0.450258994548758"/>
          <c:w val="0.323342021588723"/>
          <c:h val="0.24717431859479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HECO!$B$6</c:f>
              <c:strCache>
                <c:ptCount val="1"/>
                <c:pt idx="0">
                  <c:v>Blazing a Bold Frontier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HECO!$B$7:$B$45</c:f>
              <c:numCache>
                <c:formatCode>General</c:formatCode>
                <c:ptCount val="39"/>
                <c:pt idx="0">
                  <c:v>4.0</c:v>
                </c:pt>
                <c:pt idx="1">
                  <c:v>7.0</c:v>
                </c:pt>
                <c:pt idx="2">
                  <c:v>12.0</c:v>
                </c:pt>
                <c:pt idx="3">
                  <c:v>17.0</c:v>
                </c:pt>
                <c:pt idx="4">
                  <c:v>27.0</c:v>
                </c:pt>
                <c:pt idx="5">
                  <c:v>39.0</c:v>
                </c:pt>
                <c:pt idx="6">
                  <c:v>54.0</c:v>
                </c:pt>
                <c:pt idx="7">
                  <c:v>71.0</c:v>
                </c:pt>
                <c:pt idx="8">
                  <c:v>92.0</c:v>
                </c:pt>
                <c:pt idx="9">
                  <c:v>117.0</c:v>
                </c:pt>
                <c:pt idx="10">
                  <c:v>145.0</c:v>
                </c:pt>
                <c:pt idx="11">
                  <c:v>176.0</c:v>
                </c:pt>
                <c:pt idx="12">
                  <c:v>211.0</c:v>
                </c:pt>
                <c:pt idx="13">
                  <c:v>248.0</c:v>
                </c:pt>
                <c:pt idx="14">
                  <c:v>290.0</c:v>
                </c:pt>
                <c:pt idx="15">
                  <c:v>333.0</c:v>
                </c:pt>
                <c:pt idx="16">
                  <c:v>379.0</c:v>
                </c:pt>
                <c:pt idx="17">
                  <c:v>428.0</c:v>
                </c:pt>
                <c:pt idx="18">
                  <c:v>479.0</c:v>
                </c:pt>
                <c:pt idx="19">
                  <c:v>532.0</c:v>
                </c:pt>
                <c:pt idx="20">
                  <c:v>584.0</c:v>
                </c:pt>
                <c:pt idx="21">
                  <c:v>637.0</c:v>
                </c:pt>
                <c:pt idx="22">
                  <c:v>690.0</c:v>
                </c:pt>
                <c:pt idx="23">
                  <c:v>742.0</c:v>
                </c:pt>
                <c:pt idx="24">
                  <c:v>795.0</c:v>
                </c:pt>
                <c:pt idx="25">
                  <c:v>846.0</c:v>
                </c:pt>
                <c:pt idx="26">
                  <c:v>895.0</c:v>
                </c:pt>
                <c:pt idx="27">
                  <c:v>941.0</c:v>
                </c:pt>
                <c:pt idx="28">
                  <c:v>984.0</c:v>
                </c:pt>
                <c:pt idx="29">
                  <c:v>1026.0</c:v>
                </c:pt>
                <c:pt idx="30">
                  <c:v>1063.0</c:v>
                </c:pt>
                <c:pt idx="31">
                  <c:v>1098.0</c:v>
                </c:pt>
                <c:pt idx="32">
                  <c:v>1129.0</c:v>
                </c:pt>
                <c:pt idx="33">
                  <c:v>1157.0</c:v>
                </c:pt>
                <c:pt idx="34">
                  <c:v>1182.0</c:v>
                </c:pt>
                <c:pt idx="35">
                  <c:v>1203.0</c:v>
                </c:pt>
                <c:pt idx="36">
                  <c:v>1220.0</c:v>
                </c:pt>
                <c:pt idx="37">
                  <c:v>1235.0</c:v>
                </c:pt>
                <c:pt idx="38">
                  <c:v>1247.0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HECO!$C$6</c:f>
              <c:strCache>
                <c:ptCount val="1"/>
                <c:pt idx="0">
                  <c:v>Stuck in the Middle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HECO!$C$7:$C$28</c:f>
              <c:numCache>
                <c:formatCode>General</c:formatCode>
                <c:ptCount val="2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  <c:pt idx="5">
                  <c:v>20.0</c:v>
                </c:pt>
                <c:pt idx="6">
                  <c:v>27.0</c:v>
                </c:pt>
                <c:pt idx="7">
                  <c:v>36.0</c:v>
                </c:pt>
                <c:pt idx="8">
                  <c:v>46.0</c:v>
                </c:pt>
                <c:pt idx="9">
                  <c:v>58.0</c:v>
                </c:pt>
                <c:pt idx="10">
                  <c:v>72.0</c:v>
                </c:pt>
                <c:pt idx="11">
                  <c:v>88.0</c:v>
                </c:pt>
                <c:pt idx="12">
                  <c:v>105.0</c:v>
                </c:pt>
                <c:pt idx="13">
                  <c:v>124.0</c:v>
                </c:pt>
                <c:pt idx="14">
                  <c:v>145.0</c:v>
                </c:pt>
                <c:pt idx="15">
                  <c:v>167.0</c:v>
                </c:pt>
                <c:pt idx="16">
                  <c:v>190.0</c:v>
                </c:pt>
                <c:pt idx="17">
                  <c:v>214.0</c:v>
                </c:pt>
                <c:pt idx="18">
                  <c:v>239.0</c:v>
                </c:pt>
                <c:pt idx="19">
                  <c:v>266.0</c:v>
                </c:pt>
                <c:pt idx="20">
                  <c:v>292.0</c:v>
                </c:pt>
                <c:pt idx="21">
                  <c:v>319.0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HECO!$D$6</c:f>
              <c:strCache>
                <c:ptCount val="1"/>
                <c:pt idx="0">
                  <c:v>No Burning Desire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HECO!$D$7:$D$45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14.0</c:v>
                </c:pt>
                <c:pt idx="7">
                  <c:v>18.0</c:v>
                </c:pt>
                <c:pt idx="8">
                  <c:v>23.0</c:v>
                </c:pt>
                <c:pt idx="9">
                  <c:v>29.0</c:v>
                </c:pt>
                <c:pt idx="10">
                  <c:v>36.0</c:v>
                </c:pt>
                <c:pt idx="11">
                  <c:v>44.0</c:v>
                </c:pt>
                <c:pt idx="12">
                  <c:v>53.0</c:v>
                </c:pt>
                <c:pt idx="13">
                  <c:v>62.0</c:v>
                </c:pt>
                <c:pt idx="14">
                  <c:v>73.0</c:v>
                </c:pt>
                <c:pt idx="15">
                  <c:v>83.0</c:v>
                </c:pt>
                <c:pt idx="16">
                  <c:v>95.0</c:v>
                </c:pt>
                <c:pt idx="17">
                  <c:v>107.0</c:v>
                </c:pt>
                <c:pt idx="18">
                  <c:v>120.0</c:v>
                </c:pt>
                <c:pt idx="19">
                  <c:v>133.0</c:v>
                </c:pt>
                <c:pt idx="20">
                  <c:v>146.0</c:v>
                </c:pt>
                <c:pt idx="21">
                  <c:v>159.0</c:v>
                </c:pt>
                <c:pt idx="22">
                  <c:v>172.0</c:v>
                </c:pt>
                <c:pt idx="23">
                  <c:v>185.0</c:v>
                </c:pt>
                <c:pt idx="24">
                  <c:v>198.0</c:v>
                </c:pt>
                <c:pt idx="25">
                  <c:v>211.0</c:v>
                </c:pt>
                <c:pt idx="26">
                  <c:v>223.0</c:v>
                </c:pt>
                <c:pt idx="27">
                  <c:v>235.0</c:v>
                </c:pt>
                <c:pt idx="28">
                  <c:v>245.0</c:v>
                </c:pt>
                <c:pt idx="29">
                  <c:v>256.0</c:v>
                </c:pt>
                <c:pt idx="30">
                  <c:v>265.0</c:v>
                </c:pt>
                <c:pt idx="31">
                  <c:v>274.0</c:v>
                </c:pt>
                <c:pt idx="32">
                  <c:v>282.0</c:v>
                </c:pt>
                <c:pt idx="33">
                  <c:v>289.0</c:v>
                </c:pt>
                <c:pt idx="34">
                  <c:v>295.0</c:v>
                </c:pt>
                <c:pt idx="35">
                  <c:v>300.0</c:v>
                </c:pt>
                <c:pt idx="36">
                  <c:v>304.0</c:v>
                </c:pt>
                <c:pt idx="37">
                  <c:v>308.0</c:v>
                </c:pt>
                <c:pt idx="38">
                  <c:v>311.0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HECO!$E$6</c:f>
              <c:strCache>
                <c:ptCount val="1"/>
                <c:pt idx="0">
                  <c:v>Moved by Passion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HECO!$E$7:$E$45</c:f>
              <c:numCache>
                <c:formatCode>General</c:formatCode>
                <c:ptCount val="3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  <c:pt idx="5">
                  <c:v>20.0</c:v>
                </c:pt>
                <c:pt idx="6">
                  <c:v>27.0</c:v>
                </c:pt>
                <c:pt idx="7">
                  <c:v>36.0</c:v>
                </c:pt>
                <c:pt idx="8">
                  <c:v>46.0</c:v>
                </c:pt>
                <c:pt idx="9">
                  <c:v>58.0</c:v>
                </c:pt>
                <c:pt idx="10">
                  <c:v>72.0</c:v>
                </c:pt>
                <c:pt idx="11">
                  <c:v>88.0</c:v>
                </c:pt>
                <c:pt idx="12">
                  <c:v>105.0</c:v>
                </c:pt>
                <c:pt idx="13">
                  <c:v>124.0</c:v>
                </c:pt>
                <c:pt idx="14">
                  <c:v>145.0</c:v>
                </c:pt>
                <c:pt idx="15">
                  <c:v>167.0</c:v>
                </c:pt>
                <c:pt idx="16">
                  <c:v>190.0</c:v>
                </c:pt>
                <c:pt idx="17">
                  <c:v>214.0</c:v>
                </c:pt>
                <c:pt idx="18">
                  <c:v>239.0</c:v>
                </c:pt>
                <c:pt idx="19">
                  <c:v>266.0</c:v>
                </c:pt>
                <c:pt idx="20">
                  <c:v>292.0</c:v>
                </c:pt>
                <c:pt idx="21">
                  <c:v>319.0</c:v>
                </c:pt>
                <c:pt idx="22">
                  <c:v>346.0</c:v>
                </c:pt>
                <c:pt idx="23">
                  <c:v>372.0</c:v>
                </c:pt>
                <c:pt idx="24">
                  <c:v>399.0</c:v>
                </c:pt>
                <c:pt idx="25">
                  <c:v>424.0</c:v>
                </c:pt>
                <c:pt idx="26">
                  <c:v>448.0</c:v>
                </c:pt>
                <c:pt idx="27">
                  <c:v>471.0</c:v>
                </c:pt>
                <c:pt idx="28">
                  <c:v>493.0</c:v>
                </c:pt>
                <c:pt idx="29">
                  <c:v>514.0</c:v>
                </c:pt>
                <c:pt idx="30">
                  <c:v>533.0</c:v>
                </c:pt>
                <c:pt idx="31">
                  <c:v>550.0</c:v>
                </c:pt>
                <c:pt idx="32">
                  <c:v>566.0</c:v>
                </c:pt>
                <c:pt idx="33">
                  <c:v>580.0</c:v>
                </c:pt>
                <c:pt idx="34">
                  <c:v>592.0</c:v>
                </c:pt>
                <c:pt idx="35">
                  <c:v>602.0</c:v>
                </c:pt>
                <c:pt idx="36">
                  <c:v>611.0</c:v>
                </c:pt>
                <c:pt idx="37">
                  <c:v>618.0</c:v>
                </c:pt>
                <c:pt idx="38">
                  <c:v>625.0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HECO!$F$6</c:f>
              <c:strCache>
                <c:ptCount val="1"/>
                <c:pt idx="0">
                  <c:v>Business as Usual</c:v>
                </c:pt>
              </c:strCache>
            </c:strRef>
          </c:tx>
          <c:marker>
            <c:symbol val="none"/>
          </c:marker>
          <c:cat>
            <c:numRef>
              <c:f>HECO!$A$7:$A$45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HECO!$F$7:$F$45</c:f>
              <c:numCache>
                <c:formatCode>General</c:formatCode>
                <c:ptCount val="39"/>
                <c:pt idx="0">
                  <c:v>1.475667</c:v>
                </c:pt>
                <c:pt idx="1">
                  <c:v>2.8446855</c:v>
                </c:pt>
                <c:pt idx="2">
                  <c:v>4.357353</c:v>
                </c:pt>
                <c:pt idx="3">
                  <c:v>5.83302</c:v>
                </c:pt>
                <c:pt idx="4">
                  <c:v>7.0366245</c:v>
                </c:pt>
                <c:pt idx="5">
                  <c:v>8.67698</c:v>
                </c:pt>
                <c:pt idx="6">
                  <c:v>10.3173355</c:v>
                </c:pt>
                <c:pt idx="7">
                  <c:v>11.957691</c:v>
                </c:pt>
                <c:pt idx="8">
                  <c:v>13.5980465</c:v>
                </c:pt>
                <c:pt idx="9">
                  <c:v>15.238402</c:v>
                </c:pt>
                <c:pt idx="10">
                  <c:v>16.8787575</c:v>
                </c:pt>
                <c:pt idx="11">
                  <c:v>18.519113</c:v>
                </c:pt>
                <c:pt idx="12">
                  <c:v>20.1594685</c:v>
                </c:pt>
                <c:pt idx="13">
                  <c:v>21.799824</c:v>
                </c:pt>
                <c:pt idx="14">
                  <c:v>23.4401795</c:v>
                </c:pt>
                <c:pt idx="15">
                  <c:v>25.080535</c:v>
                </c:pt>
                <c:pt idx="16">
                  <c:v>26.7208905</c:v>
                </c:pt>
                <c:pt idx="17">
                  <c:v>28.36124599999999</c:v>
                </c:pt>
                <c:pt idx="18">
                  <c:v>30.00160149999999</c:v>
                </c:pt>
                <c:pt idx="19">
                  <c:v>31.64195699999999</c:v>
                </c:pt>
                <c:pt idx="20">
                  <c:v>33.28231249999998</c:v>
                </c:pt>
                <c:pt idx="21">
                  <c:v>34.92266799999999</c:v>
                </c:pt>
                <c:pt idx="22">
                  <c:v>36.5630235</c:v>
                </c:pt>
                <c:pt idx="23">
                  <c:v>38.203379</c:v>
                </c:pt>
                <c:pt idx="24">
                  <c:v>39.8437345</c:v>
                </c:pt>
                <c:pt idx="25">
                  <c:v>41.48409</c:v>
                </c:pt>
                <c:pt idx="26">
                  <c:v>43.1244455</c:v>
                </c:pt>
                <c:pt idx="27">
                  <c:v>44.76480100000001</c:v>
                </c:pt>
                <c:pt idx="28">
                  <c:v>46.40515650000001</c:v>
                </c:pt>
                <c:pt idx="29">
                  <c:v>48.045512</c:v>
                </c:pt>
                <c:pt idx="30">
                  <c:v>49.68586750000001</c:v>
                </c:pt>
                <c:pt idx="31">
                  <c:v>51.32622300000002</c:v>
                </c:pt>
                <c:pt idx="32">
                  <c:v>52.96657850000002</c:v>
                </c:pt>
                <c:pt idx="33">
                  <c:v>54.60693400000002</c:v>
                </c:pt>
                <c:pt idx="34">
                  <c:v>56.24728950000002</c:v>
                </c:pt>
                <c:pt idx="35">
                  <c:v>57.88764500000003</c:v>
                </c:pt>
                <c:pt idx="36">
                  <c:v>59.52800050000003</c:v>
                </c:pt>
                <c:pt idx="37">
                  <c:v>61.16835600000003</c:v>
                </c:pt>
                <c:pt idx="38">
                  <c:v>62.80871150000004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69128"/>
        <c:axId val="-2112234200"/>
      </c:lineChart>
      <c:catAx>
        <c:axId val="-208826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234200"/>
        <c:crosses val="autoZero"/>
        <c:auto val="1"/>
        <c:lblAlgn val="ctr"/>
        <c:lblOffset val="100"/>
        <c:noMultiLvlLbl val="0"/>
      </c:catAx>
      <c:valAx>
        <c:axId val="-211223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6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'BAU adoption'!$C$4:$DU$4</c:f>
              <c:numCache>
                <c:formatCode>mmm\-yy</c:formatCode>
                <c:ptCount val="123"/>
                <c:pt idx="0">
                  <c:v>38718.0</c:v>
                </c:pt>
                <c:pt idx="1">
                  <c:v>38749.0</c:v>
                </c:pt>
                <c:pt idx="2">
                  <c:v>38777.0</c:v>
                </c:pt>
                <c:pt idx="3">
                  <c:v>38808.0</c:v>
                </c:pt>
                <c:pt idx="4">
                  <c:v>38838.0</c:v>
                </c:pt>
                <c:pt idx="5">
                  <c:v>38869.0</c:v>
                </c:pt>
                <c:pt idx="6">
                  <c:v>38899.0</c:v>
                </c:pt>
                <c:pt idx="7">
                  <c:v>38930.0</c:v>
                </c:pt>
                <c:pt idx="8">
                  <c:v>38961.0</c:v>
                </c:pt>
                <c:pt idx="9">
                  <c:v>38991.0</c:v>
                </c:pt>
                <c:pt idx="10">
                  <c:v>39022.0</c:v>
                </c:pt>
                <c:pt idx="11">
                  <c:v>39052.0</c:v>
                </c:pt>
                <c:pt idx="12">
                  <c:v>39083.0</c:v>
                </c:pt>
                <c:pt idx="13">
                  <c:v>39114.0</c:v>
                </c:pt>
                <c:pt idx="14">
                  <c:v>39142.0</c:v>
                </c:pt>
                <c:pt idx="15">
                  <c:v>39173.0</c:v>
                </c:pt>
                <c:pt idx="16">
                  <c:v>39203.0</c:v>
                </c:pt>
                <c:pt idx="17">
                  <c:v>39234.0</c:v>
                </c:pt>
                <c:pt idx="18">
                  <c:v>39264.0</c:v>
                </c:pt>
                <c:pt idx="19">
                  <c:v>39295.0</c:v>
                </c:pt>
                <c:pt idx="20">
                  <c:v>39326.0</c:v>
                </c:pt>
                <c:pt idx="21">
                  <c:v>39356.0</c:v>
                </c:pt>
                <c:pt idx="22">
                  <c:v>39387.0</c:v>
                </c:pt>
                <c:pt idx="23">
                  <c:v>39417.0</c:v>
                </c:pt>
                <c:pt idx="24">
                  <c:v>39448.0</c:v>
                </c:pt>
                <c:pt idx="25">
                  <c:v>39479.0</c:v>
                </c:pt>
                <c:pt idx="26">
                  <c:v>39508.0</c:v>
                </c:pt>
                <c:pt idx="27">
                  <c:v>39539.0</c:v>
                </c:pt>
                <c:pt idx="28">
                  <c:v>39569.0</c:v>
                </c:pt>
                <c:pt idx="29">
                  <c:v>39600.0</c:v>
                </c:pt>
                <c:pt idx="30">
                  <c:v>39630.0</c:v>
                </c:pt>
                <c:pt idx="31">
                  <c:v>39661.0</c:v>
                </c:pt>
                <c:pt idx="32">
                  <c:v>39692.0</c:v>
                </c:pt>
                <c:pt idx="33">
                  <c:v>39722.0</c:v>
                </c:pt>
                <c:pt idx="34">
                  <c:v>39753.0</c:v>
                </c:pt>
                <c:pt idx="35">
                  <c:v>39783.0</c:v>
                </c:pt>
                <c:pt idx="36">
                  <c:v>39814.0</c:v>
                </c:pt>
                <c:pt idx="37">
                  <c:v>39845.0</c:v>
                </c:pt>
                <c:pt idx="38">
                  <c:v>39873.0</c:v>
                </c:pt>
                <c:pt idx="39">
                  <c:v>39904.0</c:v>
                </c:pt>
                <c:pt idx="40">
                  <c:v>39934.0</c:v>
                </c:pt>
                <c:pt idx="41">
                  <c:v>39965.0</c:v>
                </c:pt>
                <c:pt idx="42">
                  <c:v>39995.0</c:v>
                </c:pt>
                <c:pt idx="43">
                  <c:v>40026.0</c:v>
                </c:pt>
                <c:pt idx="44">
                  <c:v>40057.0</c:v>
                </c:pt>
                <c:pt idx="45">
                  <c:v>40087.0</c:v>
                </c:pt>
                <c:pt idx="46">
                  <c:v>40118.0</c:v>
                </c:pt>
                <c:pt idx="47">
                  <c:v>40148.0</c:v>
                </c:pt>
                <c:pt idx="48">
                  <c:v>40179.0</c:v>
                </c:pt>
                <c:pt idx="49">
                  <c:v>40210.0</c:v>
                </c:pt>
                <c:pt idx="50">
                  <c:v>40238.0</c:v>
                </c:pt>
                <c:pt idx="51">
                  <c:v>40269.0</c:v>
                </c:pt>
                <c:pt idx="52">
                  <c:v>40299.0</c:v>
                </c:pt>
                <c:pt idx="53">
                  <c:v>40330.0</c:v>
                </c:pt>
                <c:pt idx="54">
                  <c:v>40360.0</c:v>
                </c:pt>
                <c:pt idx="55">
                  <c:v>40391.0</c:v>
                </c:pt>
                <c:pt idx="56">
                  <c:v>40422.0</c:v>
                </c:pt>
                <c:pt idx="57">
                  <c:v>40452.0</c:v>
                </c:pt>
                <c:pt idx="58">
                  <c:v>40483.0</c:v>
                </c:pt>
                <c:pt idx="59">
                  <c:v>40513.0</c:v>
                </c:pt>
                <c:pt idx="60">
                  <c:v>40544.0</c:v>
                </c:pt>
                <c:pt idx="61">
                  <c:v>40575.0</c:v>
                </c:pt>
                <c:pt idx="62">
                  <c:v>40603.0</c:v>
                </c:pt>
                <c:pt idx="63">
                  <c:v>40634.0</c:v>
                </c:pt>
                <c:pt idx="64">
                  <c:v>40664.0</c:v>
                </c:pt>
                <c:pt idx="65">
                  <c:v>40695.0</c:v>
                </c:pt>
                <c:pt idx="66">
                  <c:v>40725.0</c:v>
                </c:pt>
                <c:pt idx="67">
                  <c:v>40756.0</c:v>
                </c:pt>
                <c:pt idx="68">
                  <c:v>40787.0</c:v>
                </c:pt>
                <c:pt idx="69">
                  <c:v>40817.0</c:v>
                </c:pt>
                <c:pt idx="70">
                  <c:v>40848.0</c:v>
                </c:pt>
                <c:pt idx="71">
                  <c:v>40878.0</c:v>
                </c:pt>
                <c:pt idx="72">
                  <c:v>40909.0</c:v>
                </c:pt>
                <c:pt idx="73">
                  <c:v>40940.0</c:v>
                </c:pt>
                <c:pt idx="74">
                  <c:v>40969.0</c:v>
                </c:pt>
                <c:pt idx="75">
                  <c:v>41000.0</c:v>
                </c:pt>
                <c:pt idx="76">
                  <c:v>41030.0</c:v>
                </c:pt>
                <c:pt idx="77">
                  <c:v>41061.0</c:v>
                </c:pt>
                <c:pt idx="78">
                  <c:v>41091.0</c:v>
                </c:pt>
                <c:pt idx="79">
                  <c:v>41122.0</c:v>
                </c:pt>
                <c:pt idx="80">
                  <c:v>41153.0</c:v>
                </c:pt>
                <c:pt idx="81">
                  <c:v>41183.0</c:v>
                </c:pt>
                <c:pt idx="82">
                  <c:v>41214.0</c:v>
                </c:pt>
                <c:pt idx="83">
                  <c:v>41244.0</c:v>
                </c:pt>
                <c:pt idx="84">
                  <c:v>41275.0</c:v>
                </c:pt>
                <c:pt idx="85">
                  <c:v>41306.0</c:v>
                </c:pt>
                <c:pt idx="86">
                  <c:v>41334.0</c:v>
                </c:pt>
                <c:pt idx="87">
                  <c:v>41365.0</c:v>
                </c:pt>
                <c:pt idx="88">
                  <c:v>41395.0</c:v>
                </c:pt>
                <c:pt idx="89">
                  <c:v>41426.0</c:v>
                </c:pt>
                <c:pt idx="90">
                  <c:v>41456.0</c:v>
                </c:pt>
                <c:pt idx="91">
                  <c:v>41487.0</c:v>
                </c:pt>
                <c:pt idx="92">
                  <c:v>41518.0</c:v>
                </c:pt>
                <c:pt idx="93">
                  <c:v>41548.0</c:v>
                </c:pt>
                <c:pt idx="94">
                  <c:v>41579.0</c:v>
                </c:pt>
                <c:pt idx="95">
                  <c:v>41609.0</c:v>
                </c:pt>
                <c:pt idx="96">
                  <c:v>41640.0</c:v>
                </c:pt>
                <c:pt idx="97">
                  <c:v>41671.0</c:v>
                </c:pt>
                <c:pt idx="98">
                  <c:v>41699.0</c:v>
                </c:pt>
                <c:pt idx="99">
                  <c:v>41730.0</c:v>
                </c:pt>
                <c:pt idx="100">
                  <c:v>41760.0</c:v>
                </c:pt>
                <c:pt idx="101">
                  <c:v>41791.0</c:v>
                </c:pt>
                <c:pt idx="102">
                  <c:v>41821.0</c:v>
                </c:pt>
                <c:pt idx="103">
                  <c:v>41852.0</c:v>
                </c:pt>
                <c:pt idx="104">
                  <c:v>41883.0</c:v>
                </c:pt>
                <c:pt idx="105">
                  <c:v>41913.0</c:v>
                </c:pt>
                <c:pt idx="106">
                  <c:v>41944.0</c:v>
                </c:pt>
                <c:pt idx="107">
                  <c:v>41974.0</c:v>
                </c:pt>
                <c:pt idx="108">
                  <c:v>42005.0</c:v>
                </c:pt>
                <c:pt idx="109">
                  <c:v>42036.0</c:v>
                </c:pt>
                <c:pt idx="110">
                  <c:v>42064.0</c:v>
                </c:pt>
                <c:pt idx="111">
                  <c:v>42095.0</c:v>
                </c:pt>
                <c:pt idx="112">
                  <c:v>42125.0</c:v>
                </c:pt>
                <c:pt idx="113">
                  <c:v>42156.0</c:v>
                </c:pt>
                <c:pt idx="114">
                  <c:v>42186.0</c:v>
                </c:pt>
                <c:pt idx="115">
                  <c:v>42217.0</c:v>
                </c:pt>
                <c:pt idx="116">
                  <c:v>42248.0</c:v>
                </c:pt>
                <c:pt idx="117">
                  <c:v>42278.0</c:v>
                </c:pt>
                <c:pt idx="118">
                  <c:v>42309.0</c:v>
                </c:pt>
                <c:pt idx="119">
                  <c:v>42339.0</c:v>
                </c:pt>
                <c:pt idx="120">
                  <c:v>42370.0</c:v>
                </c:pt>
                <c:pt idx="121">
                  <c:v>42401.0</c:v>
                </c:pt>
                <c:pt idx="122">
                  <c:v>42430.0</c:v>
                </c:pt>
              </c:numCache>
            </c:numRef>
          </c:cat>
          <c:val>
            <c:numRef>
              <c:f>'BAU adoption'!$C$6:$DU$6</c:f>
              <c:numCache>
                <c:formatCode>#,##0</c:formatCode>
                <c:ptCount val="123"/>
                <c:pt idx="0">
                  <c:v>68.0</c:v>
                </c:pt>
                <c:pt idx="1">
                  <c:v>70.0</c:v>
                </c:pt>
                <c:pt idx="2">
                  <c:v>68.0</c:v>
                </c:pt>
                <c:pt idx="3">
                  <c:v>70.0</c:v>
                </c:pt>
                <c:pt idx="4">
                  <c:v>70.0</c:v>
                </c:pt>
                <c:pt idx="5">
                  <c:v>72.0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74.0</c:v>
                </c:pt>
                <c:pt idx="10">
                  <c:v>75.0</c:v>
                </c:pt>
                <c:pt idx="11">
                  <c:v>74.0</c:v>
                </c:pt>
                <c:pt idx="12">
                  <c:v>78.0</c:v>
                </c:pt>
                <c:pt idx="13">
                  <c:v>95.0</c:v>
                </c:pt>
                <c:pt idx="14">
                  <c:v>103.0</c:v>
                </c:pt>
                <c:pt idx="15">
                  <c:v>105.0</c:v>
                </c:pt>
                <c:pt idx="16">
                  <c:v>103.0</c:v>
                </c:pt>
                <c:pt idx="17">
                  <c:v>102.0</c:v>
                </c:pt>
                <c:pt idx="18">
                  <c:v>101.0</c:v>
                </c:pt>
                <c:pt idx="19">
                  <c:v>98.0</c:v>
                </c:pt>
                <c:pt idx="20">
                  <c:v>102.0</c:v>
                </c:pt>
                <c:pt idx="21">
                  <c:v>102.0</c:v>
                </c:pt>
                <c:pt idx="22">
                  <c:v>103.0</c:v>
                </c:pt>
                <c:pt idx="23">
                  <c:v>102.0</c:v>
                </c:pt>
                <c:pt idx="24">
                  <c:v>103.0</c:v>
                </c:pt>
                <c:pt idx="25">
                  <c:v>103.0</c:v>
                </c:pt>
                <c:pt idx="26">
                  <c:v>100.0</c:v>
                </c:pt>
                <c:pt idx="27">
                  <c:v>99.0</c:v>
                </c:pt>
                <c:pt idx="28">
                  <c:v>101.0</c:v>
                </c:pt>
                <c:pt idx="29">
                  <c:v>101.0</c:v>
                </c:pt>
                <c:pt idx="30">
                  <c:v>101.0</c:v>
                </c:pt>
                <c:pt idx="31">
                  <c:v>105.0</c:v>
                </c:pt>
                <c:pt idx="32">
                  <c:v>109.0</c:v>
                </c:pt>
                <c:pt idx="33">
                  <c:v>110.0</c:v>
                </c:pt>
                <c:pt idx="34">
                  <c:v>109.0</c:v>
                </c:pt>
                <c:pt idx="35">
                  <c:v>109.0</c:v>
                </c:pt>
                <c:pt idx="36">
                  <c:v>111.0</c:v>
                </c:pt>
                <c:pt idx="37">
                  <c:v>115.0</c:v>
                </c:pt>
                <c:pt idx="38">
                  <c:v>116.0</c:v>
                </c:pt>
                <c:pt idx="39">
                  <c:v>111.0</c:v>
                </c:pt>
                <c:pt idx="40">
                  <c:v>112.0</c:v>
                </c:pt>
                <c:pt idx="41">
                  <c:v>112.0</c:v>
                </c:pt>
                <c:pt idx="42">
                  <c:v>105.0</c:v>
                </c:pt>
                <c:pt idx="43">
                  <c:v>105.0</c:v>
                </c:pt>
                <c:pt idx="44">
                  <c:v>105.0</c:v>
                </c:pt>
                <c:pt idx="45">
                  <c:v>103.0</c:v>
                </c:pt>
                <c:pt idx="46">
                  <c:v>105.0</c:v>
                </c:pt>
                <c:pt idx="47">
                  <c:v>106.0</c:v>
                </c:pt>
                <c:pt idx="48">
                  <c:v>110.0</c:v>
                </c:pt>
                <c:pt idx="49">
                  <c:v>106.0</c:v>
                </c:pt>
                <c:pt idx="50">
                  <c:v>104.0</c:v>
                </c:pt>
                <c:pt idx="51">
                  <c:v>103.0</c:v>
                </c:pt>
                <c:pt idx="52">
                  <c:v>104.0</c:v>
                </c:pt>
                <c:pt idx="53">
                  <c:v>104.0</c:v>
                </c:pt>
                <c:pt idx="54">
                  <c:v>102.0</c:v>
                </c:pt>
                <c:pt idx="55">
                  <c:v>99.0</c:v>
                </c:pt>
                <c:pt idx="56">
                  <c:v>98.0</c:v>
                </c:pt>
                <c:pt idx="57">
                  <c:v>98.0</c:v>
                </c:pt>
                <c:pt idx="58">
                  <c:v>96.0</c:v>
                </c:pt>
                <c:pt idx="59">
                  <c:v>98.0</c:v>
                </c:pt>
                <c:pt idx="60">
                  <c:v>151.0</c:v>
                </c:pt>
                <c:pt idx="61">
                  <c:v>148.0</c:v>
                </c:pt>
                <c:pt idx="62">
                  <c:v>148.0</c:v>
                </c:pt>
                <c:pt idx="63">
                  <c:v>159.0</c:v>
                </c:pt>
                <c:pt idx="64">
                  <c:v>185.0</c:v>
                </c:pt>
                <c:pt idx="65">
                  <c:v>207.0</c:v>
                </c:pt>
                <c:pt idx="66">
                  <c:v>224.0</c:v>
                </c:pt>
                <c:pt idx="67">
                  <c:v>289.0</c:v>
                </c:pt>
                <c:pt idx="68">
                  <c:v>375.0</c:v>
                </c:pt>
                <c:pt idx="69">
                  <c:v>390.0</c:v>
                </c:pt>
                <c:pt idx="70">
                  <c:v>396.0</c:v>
                </c:pt>
                <c:pt idx="71">
                  <c:v>410.0</c:v>
                </c:pt>
                <c:pt idx="72">
                  <c:v>495.0</c:v>
                </c:pt>
                <c:pt idx="73">
                  <c:v>526.0</c:v>
                </c:pt>
                <c:pt idx="74">
                  <c:v>547.0</c:v>
                </c:pt>
                <c:pt idx="75">
                  <c:v>565.0</c:v>
                </c:pt>
                <c:pt idx="76">
                  <c:v>614.0</c:v>
                </c:pt>
                <c:pt idx="77">
                  <c:v>650.0</c:v>
                </c:pt>
                <c:pt idx="78">
                  <c:v>678.0</c:v>
                </c:pt>
                <c:pt idx="79">
                  <c:v>719.0</c:v>
                </c:pt>
                <c:pt idx="80">
                  <c:v>737.0</c:v>
                </c:pt>
                <c:pt idx="81">
                  <c:v>785.0</c:v>
                </c:pt>
                <c:pt idx="82">
                  <c:v>845.0</c:v>
                </c:pt>
                <c:pt idx="83">
                  <c:v>870.0</c:v>
                </c:pt>
                <c:pt idx="84">
                  <c:v>906.0</c:v>
                </c:pt>
                <c:pt idx="85">
                  <c:v>946.0</c:v>
                </c:pt>
                <c:pt idx="86">
                  <c:v>972.0</c:v>
                </c:pt>
                <c:pt idx="87">
                  <c:v>1009.0</c:v>
                </c:pt>
                <c:pt idx="88">
                  <c:v>1093.0</c:v>
                </c:pt>
                <c:pt idx="89">
                  <c:v>1178.0</c:v>
                </c:pt>
                <c:pt idx="90">
                  <c:v>1307.0</c:v>
                </c:pt>
                <c:pt idx="91">
                  <c:v>1371.0</c:v>
                </c:pt>
                <c:pt idx="92">
                  <c:v>1427.0</c:v>
                </c:pt>
                <c:pt idx="93">
                  <c:v>1498.0</c:v>
                </c:pt>
                <c:pt idx="94">
                  <c:v>1560.0</c:v>
                </c:pt>
                <c:pt idx="95">
                  <c:v>1602.0</c:v>
                </c:pt>
                <c:pt idx="96">
                  <c:v>1661.0</c:v>
                </c:pt>
                <c:pt idx="97">
                  <c:v>1716.0</c:v>
                </c:pt>
                <c:pt idx="98">
                  <c:v>1757.0</c:v>
                </c:pt>
                <c:pt idx="99">
                  <c:v>1808.0</c:v>
                </c:pt>
                <c:pt idx="100">
                  <c:v>1852.0</c:v>
                </c:pt>
                <c:pt idx="101">
                  <c:v>1924.0</c:v>
                </c:pt>
                <c:pt idx="102">
                  <c:v>2002.0</c:v>
                </c:pt>
                <c:pt idx="103">
                  <c:v>2084.0</c:v>
                </c:pt>
                <c:pt idx="104">
                  <c:v>2147.0</c:v>
                </c:pt>
                <c:pt idx="105">
                  <c:v>2226.0</c:v>
                </c:pt>
                <c:pt idx="106">
                  <c:v>2275.0</c:v>
                </c:pt>
                <c:pt idx="107">
                  <c:v>2318.0</c:v>
                </c:pt>
                <c:pt idx="108">
                  <c:v>2382.0</c:v>
                </c:pt>
                <c:pt idx="109">
                  <c:v>2458.0</c:v>
                </c:pt>
                <c:pt idx="110">
                  <c:v>2498.0</c:v>
                </c:pt>
                <c:pt idx="111">
                  <c:v>2571.0</c:v>
                </c:pt>
                <c:pt idx="112">
                  <c:v>2620.0</c:v>
                </c:pt>
                <c:pt idx="113">
                  <c:v>2652.0</c:v>
                </c:pt>
                <c:pt idx="114">
                  <c:v>2680.0</c:v>
                </c:pt>
                <c:pt idx="115">
                  <c:v>2763.0</c:v>
                </c:pt>
                <c:pt idx="116">
                  <c:v>2824.0</c:v>
                </c:pt>
                <c:pt idx="117">
                  <c:v>2893.0</c:v>
                </c:pt>
                <c:pt idx="118">
                  <c:v>2957.0</c:v>
                </c:pt>
                <c:pt idx="119">
                  <c:v>3013.0</c:v>
                </c:pt>
                <c:pt idx="120">
                  <c:v>3088.0</c:v>
                </c:pt>
                <c:pt idx="121">
                  <c:v>3188.0</c:v>
                </c:pt>
                <c:pt idx="122">
                  <c:v>3233.0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39000"/>
        <c:axId val="-2121347832"/>
      </c:lineChart>
      <c:dateAx>
        <c:axId val="-2112239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21347832"/>
        <c:crosses val="autoZero"/>
        <c:auto val="1"/>
        <c:lblOffset val="100"/>
        <c:baseTimeUnit val="months"/>
      </c:dateAx>
      <c:valAx>
        <c:axId val="-21213478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1223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'BAU adoption'!$A$25:$A$63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'BAU adoption'!$C$25:$C$63</c:f>
              <c:numCache>
                <c:formatCode>#,##0</c:formatCode>
                <c:ptCount val="39"/>
                <c:pt idx="0">
                  <c:v>678.0</c:v>
                </c:pt>
                <c:pt idx="1">
                  <c:v>1307.0</c:v>
                </c:pt>
                <c:pt idx="2">
                  <c:v>2002.0</c:v>
                </c:pt>
                <c:pt idx="3">
                  <c:v>2680.0</c:v>
                </c:pt>
                <c:pt idx="4">
                  <c:v>3233.0</c:v>
                </c:pt>
                <c:pt idx="5">
                  <c:v>3986.666666666667</c:v>
                </c:pt>
                <c:pt idx="6">
                  <c:v>4740.333333333333</c:v>
                </c:pt>
                <c:pt idx="7">
                  <c:v>5494.0</c:v>
                </c:pt>
                <c:pt idx="8">
                  <c:v>6247.666666666666</c:v>
                </c:pt>
                <c:pt idx="9">
                  <c:v>7001.333333333334</c:v>
                </c:pt>
                <c:pt idx="10">
                  <c:v>7755.000000000001</c:v>
                </c:pt>
                <c:pt idx="11">
                  <c:v>8508.666666666668</c:v>
                </c:pt>
                <c:pt idx="12">
                  <c:v>9262.333333333334</c:v>
                </c:pt>
                <c:pt idx="13">
                  <c:v>10016.0</c:v>
                </c:pt>
                <c:pt idx="14">
                  <c:v>10769.66666666667</c:v>
                </c:pt>
                <c:pt idx="15">
                  <c:v>11523.33333333333</c:v>
                </c:pt>
                <c:pt idx="16">
                  <c:v>12277</c:v>
                </c:pt>
                <c:pt idx="17">
                  <c:v>13030.66666666666</c:v>
                </c:pt>
                <c:pt idx="18">
                  <c:v>13784.33333333333</c:v>
                </c:pt>
                <c:pt idx="19">
                  <c:v>14538</c:v>
                </c:pt>
                <c:pt idx="20">
                  <c:v>15291.66666666666</c:v>
                </c:pt>
                <c:pt idx="21">
                  <c:v>16045.33333333333</c:v>
                </c:pt>
                <c:pt idx="22">
                  <c:v>16799</c:v>
                </c:pt>
                <c:pt idx="23">
                  <c:v>17552.66666666666</c:v>
                </c:pt>
                <c:pt idx="24">
                  <c:v>18306.33333333333</c:v>
                </c:pt>
                <c:pt idx="25">
                  <c:v>19060.0</c:v>
                </c:pt>
                <c:pt idx="26">
                  <c:v>19813.66666666667</c:v>
                </c:pt>
                <c:pt idx="27">
                  <c:v>20567.33333333334</c:v>
                </c:pt>
                <c:pt idx="28">
                  <c:v>21321.0</c:v>
                </c:pt>
                <c:pt idx="29">
                  <c:v>22074.66666666667</c:v>
                </c:pt>
                <c:pt idx="30">
                  <c:v>22828.33333333334</c:v>
                </c:pt>
                <c:pt idx="31">
                  <c:v>23582.00000000001</c:v>
                </c:pt>
                <c:pt idx="32">
                  <c:v>24335.66666666668</c:v>
                </c:pt>
                <c:pt idx="33">
                  <c:v>25089.33333333334</c:v>
                </c:pt>
                <c:pt idx="34">
                  <c:v>25843.00000000001</c:v>
                </c:pt>
                <c:pt idx="35">
                  <c:v>26596.66666666668</c:v>
                </c:pt>
                <c:pt idx="36">
                  <c:v>27350.33333333335</c:v>
                </c:pt>
                <c:pt idx="37">
                  <c:v>28104.00000000001</c:v>
                </c:pt>
                <c:pt idx="38">
                  <c:v>28857.66666666668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855176"/>
        <c:axId val="-2144845320"/>
      </c:lineChart>
      <c:catAx>
        <c:axId val="-210785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845320"/>
        <c:crosses val="autoZero"/>
        <c:auto val="1"/>
        <c:lblAlgn val="ctr"/>
        <c:lblOffset val="100"/>
        <c:noMultiLvlLbl val="0"/>
      </c:catAx>
      <c:valAx>
        <c:axId val="-21448453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0785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406400</xdr:colOff>
      <xdr:row>12</xdr:row>
      <xdr:rowOff>82550</xdr:rowOff>
    </xdr:from>
    <xdr:to>
      <xdr:col>30</xdr:col>
      <xdr:colOff>292100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361950</xdr:colOff>
      <xdr:row>1</xdr:row>
      <xdr:rowOff>69850</xdr:rowOff>
    </xdr:from>
    <xdr:to>
      <xdr:col>30</xdr:col>
      <xdr:colOff>723900</xdr:colOff>
      <xdr:row>13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393700</xdr:colOff>
      <xdr:row>7</xdr:row>
      <xdr:rowOff>57150</xdr:rowOff>
    </xdr:from>
    <xdr:to>
      <xdr:col>22</xdr:col>
      <xdr:colOff>12700</xdr:colOff>
      <xdr:row>21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22</xdr:row>
      <xdr:rowOff>146050</xdr:rowOff>
    </xdr:from>
    <xdr:to>
      <xdr:col>11</xdr:col>
      <xdr:colOff>38100</xdr:colOff>
      <xdr:row>37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37</xdr:row>
      <xdr:rowOff>184150</xdr:rowOff>
    </xdr:from>
    <xdr:to>
      <xdr:col>11</xdr:col>
      <xdr:colOff>50800</xdr:colOff>
      <xdr:row>52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N1" workbookViewId="0">
      <selection activeCell="Z8" sqref="Z8"/>
    </sheetView>
  </sheetViews>
  <sheetFormatPr baseColWidth="10" defaultRowHeight="15" x14ac:dyDescent="0"/>
  <cols>
    <col min="1" max="1" width="17" customWidth="1"/>
    <col min="2" max="2" width="13.83203125" customWidth="1"/>
  </cols>
  <sheetData>
    <row r="1" spans="1:25">
      <c r="A1" t="s">
        <v>46</v>
      </c>
      <c r="B1" s="9">
        <v>7112000000</v>
      </c>
      <c r="C1" t="s">
        <v>49</v>
      </c>
      <c r="X1" t="str">
        <f>G13</f>
        <v>Full Adoption</v>
      </c>
      <c r="Y1" t="str">
        <f>H13</f>
        <v>Business as Usual</v>
      </c>
    </row>
    <row r="2" spans="1:25">
      <c r="A2" t="s">
        <v>47</v>
      </c>
      <c r="B2" s="9">
        <v>8706</v>
      </c>
      <c r="C2" t="s">
        <v>49</v>
      </c>
      <c r="W2">
        <v>2021</v>
      </c>
      <c r="X2">
        <f>INDEX(G$14:G$52,MATCH($W2,$A$14:$A$52,0))</f>
        <v>0.25</v>
      </c>
      <c r="Y2">
        <f>INDEX(H$14:H$52,MATCH($W2,$A$14:$A$52,0))</f>
        <v>9.7756030427518584E-3</v>
      </c>
    </row>
    <row r="3" spans="1:25">
      <c r="A3" t="s">
        <v>39</v>
      </c>
      <c r="B3" s="8">
        <f>B1/B2</f>
        <v>816907.87962324836</v>
      </c>
      <c r="C3" t="s">
        <v>48</v>
      </c>
      <c r="W3">
        <v>2029</v>
      </c>
      <c r="X3">
        <f t="shared" ref="X3:Y5" si="0">INDEX(G$14:G$52,MATCH($W3,$A$14:$A$52,0))</f>
        <v>0.5</v>
      </c>
      <c r="Y3">
        <f t="shared" si="0"/>
        <v>1.8194052282767832E-2</v>
      </c>
    </row>
    <row r="4" spans="1:25">
      <c r="A4" t="s">
        <v>50</v>
      </c>
      <c r="B4" s="7">
        <v>378</v>
      </c>
      <c r="C4" t="s">
        <v>49</v>
      </c>
      <c r="W4">
        <v>2037</v>
      </c>
      <c r="X4">
        <f t="shared" si="0"/>
        <v>0.75</v>
      </c>
      <c r="Y4">
        <f t="shared" si="0"/>
        <v>2.6612501522783813E-2</v>
      </c>
    </row>
    <row r="5" spans="1:25">
      <c r="W5">
        <v>2045</v>
      </c>
      <c r="X5">
        <f t="shared" si="0"/>
        <v>1</v>
      </c>
      <c r="Y5">
        <f t="shared" si="0"/>
        <v>3.5030950762799801E-2</v>
      </c>
    </row>
    <row r="6" spans="1:25">
      <c r="A6" t="s">
        <v>60</v>
      </c>
    </row>
    <row r="7" spans="1:25">
      <c r="A7" t="s">
        <v>45</v>
      </c>
      <c r="B7" s="8">
        <f>HECO!B28</f>
        <v>637</v>
      </c>
      <c r="C7" s="8">
        <f>HECO!C28</f>
        <v>319</v>
      </c>
      <c r="D7" s="8">
        <f>HECO!D28</f>
        <v>159</v>
      </c>
      <c r="E7" s="8">
        <f>HECO!E28</f>
        <v>319</v>
      </c>
      <c r="F7" s="8"/>
      <c r="G7">
        <v>0</v>
      </c>
      <c r="I7">
        <v>2013</v>
      </c>
      <c r="J7">
        <f>B2/B4</f>
        <v>23.031746031746032</v>
      </c>
      <c r="K7" s="7">
        <v>4</v>
      </c>
      <c r="L7" s="7">
        <v>1000</v>
      </c>
      <c r="M7" s="10">
        <f>ROUND(B3, 0)</f>
        <v>816908</v>
      </c>
      <c r="N7" s="10">
        <f>B2</f>
        <v>8706</v>
      </c>
    </row>
    <row r="8" spans="1:25">
      <c r="A8" t="s">
        <v>56</v>
      </c>
      <c r="B8">
        <f>2*B7/(AVERAGE($M$7:$M$8)*AVERAGE($N$7:$N$8)/AVERAGE($K$7:$K$8)/1000000)</f>
        <v>0.71653532748467053</v>
      </c>
      <c r="C8">
        <f>2*C7/(AVERAGE($M$7:$M$8)*AVERAGE($N$7:$N$8)/AVERAGE($K$7:$K$8)/1000000)</f>
        <v>0.35883009335574551</v>
      </c>
      <c r="D8">
        <f>2*D7/(AVERAGE($M$7:$M$8)*AVERAGE($N$7:$N$8)/AVERAGE($K$7:$K$8)/1000000)</f>
        <v>0.17885261706446251</v>
      </c>
      <c r="E8">
        <f>2*E7/(AVERAGE($M$7:$M$8)*AVERAGE($N$7:$N$8)/AVERAGE($K$7:$K$8)/1000000)</f>
        <v>0.35883009335574551</v>
      </c>
      <c r="F8">
        <v>1.1022842067155374</v>
      </c>
      <c r="G8">
        <v>1</v>
      </c>
      <c r="I8">
        <v>2045</v>
      </c>
      <c r="J8">
        <v>50</v>
      </c>
      <c r="K8" s="7">
        <v>4</v>
      </c>
      <c r="L8" s="7">
        <v>200</v>
      </c>
      <c r="M8" s="10">
        <f>M7</f>
        <v>816908</v>
      </c>
      <c r="N8" s="10">
        <f>N7</f>
        <v>8706</v>
      </c>
    </row>
    <row r="9" spans="1:25">
      <c r="A9" t="s">
        <v>55</v>
      </c>
      <c r="B9">
        <v>2033</v>
      </c>
      <c r="C9">
        <v>2033</v>
      </c>
      <c r="D9">
        <v>2033</v>
      </c>
      <c r="E9">
        <f>C9</f>
        <v>2033</v>
      </c>
      <c r="F9">
        <v>2033</v>
      </c>
      <c r="G9">
        <f t="shared" ref="G9" si="1">(G8-G7)/($I8-$I7)</f>
        <v>3.125E-2</v>
      </c>
      <c r="I9" t="s">
        <v>43</v>
      </c>
      <c r="J9">
        <f>(J8-J7)/($I8-$I7)</f>
        <v>0.84275793650793651</v>
      </c>
      <c r="K9">
        <f t="shared" ref="K9:L9" si="2">(K8-K7)/($I8-$I7)</f>
        <v>0</v>
      </c>
      <c r="L9">
        <f t="shared" si="2"/>
        <v>-25</v>
      </c>
    </row>
    <row r="10" spans="1:25">
      <c r="A10" t="s">
        <v>54</v>
      </c>
      <c r="B10">
        <v>0.19</v>
      </c>
      <c r="C10">
        <v>0.19</v>
      </c>
      <c r="D10">
        <v>0.19</v>
      </c>
      <c r="E10">
        <v>0.19</v>
      </c>
      <c r="F10">
        <v>0.19</v>
      </c>
    </row>
    <row r="11" spans="1:25">
      <c r="A11">
        <v>2033</v>
      </c>
      <c r="B11">
        <f>B$8/(1+EXP(-B$10*($A11-B$9)))</f>
        <v>0.35826766374233526</v>
      </c>
      <c r="C11">
        <f t="shared" ref="C11:F11" si="3">C$8/(1+EXP(-C$10*($A11-C$9)))</f>
        <v>0.17941504667787275</v>
      </c>
      <c r="D11">
        <f t="shared" si="3"/>
        <v>8.9426308532231255E-2</v>
      </c>
      <c r="E11">
        <f t="shared" si="3"/>
        <v>0.17941504667787275</v>
      </c>
      <c r="F11">
        <f t="shared" si="3"/>
        <v>0.5511421033577687</v>
      </c>
    </row>
    <row r="12" spans="1:25">
      <c r="A12" t="s">
        <v>40</v>
      </c>
      <c r="P12" t="s">
        <v>53</v>
      </c>
    </row>
    <row r="13" spans="1:25">
      <c r="A13" t="s">
        <v>3</v>
      </c>
      <c r="B13" t="s">
        <v>0</v>
      </c>
      <c r="C13" t="s">
        <v>1</v>
      </c>
      <c r="D13" t="s">
        <v>2</v>
      </c>
      <c r="E13" t="s">
        <v>4</v>
      </c>
      <c r="F13" t="s">
        <v>61</v>
      </c>
      <c r="G13" t="s">
        <v>38</v>
      </c>
      <c r="H13" t="s">
        <v>13</v>
      </c>
      <c r="J13" t="s">
        <v>41</v>
      </c>
      <c r="K13" t="s">
        <v>44</v>
      </c>
      <c r="L13" t="s">
        <v>42</v>
      </c>
      <c r="M13" t="s">
        <v>58</v>
      </c>
      <c r="N13" t="s">
        <v>59</v>
      </c>
      <c r="P13" t="str">
        <f>B13</f>
        <v>Blazing a Bold Frontier</v>
      </c>
      <c r="Q13" t="str">
        <f>C13</f>
        <v>Stuck in the Middle</v>
      </c>
      <c r="R13" t="str">
        <f>D13</f>
        <v>No Burning Desire</v>
      </c>
      <c r="S13" t="str">
        <f>E13</f>
        <v>Moved by Passion</v>
      </c>
      <c r="T13" t="str">
        <f>F13</f>
        <v>Full Adoption - Logistic</v>
      </c>
      <c r="U13" t="str">
        <f t="shared" ref="U13:V13" si="4">G13</f>
        <v>Full Adoption</v>
      </c>
      <c r="V13" t="str">
        <f t="shared" si="4"/>
        <v>Business as Usual</v>
      </c>
    </row>
    <row r="14" spans="1:25">
      <c r="A14">
        <v>2012</v>
      </c>
      <c r="B14">
        <f>HECO!B7*1000000*$K14/($M14*$N14)</f>
        <v>2.2497184536410379E-3</v>
      </c>
      <c r="C14">
        <f>HECO!C7*1000000*$K14/($M14*$N14)</f>
        <v>1.1248592268205189E-3</v>
      </c>
      <c r="D14">
        <f>HECO!D7*1000000*$K14/($M14*$N14)</f>
        <v>5.6242961341025947E-4</v>
      </c>
      <c r="E14">
        <f>HECO!E7*1000000*$K14/($M14*$N14)</f>
        <v>1.1248592268205189E-3</v>
      </c>
      <c r="F14">
        <f t="shared" ref="F14:F52" si="5">F$8/(1+EXP(-F$10*($A14-F$9)))</f>
        <v>2.0021549756301858E-2</v>
      </c>
      <c r="G14">
        <f t="shared" ref="G14:G52" si="6">G$7+($A14-$I$7)*G$9</f>
        <v>-3.125E-2</v>
      </c>
      <c r="H14">
        <f>'BAU adoption'!E25</f>
        <v>9.4665666487132351E-4</v>
      </c>
      <c r="J14">
        <f>J$7+($A14-$I$7)*J$9</f>
        <v>22.188988095238095</v>
      </c>
      <c r="K14">
        <f>K$7+($A14-$I$7)*K$9</f>
        <v>4</v>
      </c>
      <c r="L14">
        <f>L$7+($A14-$I$7)*L$9</f>
        <v>1025</v>
      </c>
      <c r="M14">
        <f>M$7+($A14-$I$7)*M$9</f>
        <v>816908</v>
      </c>
      <c r="N14">
        <f>N$7+($A14-$I$7)*N$9</f>
        <v>8706</v>
      </c>
      <c r="P14">
        <f>B14*$M14*$N14/$K14/1000000</f>
        <v>4</v>
      </c>
      <c r="Q14">
        <f>C14*$M14*$N14/$K14/1000000</f>
        <v>2</v>
      </c>
      <c r="R14">
        <f>D14*$M14*$N14/$K14/1000000</f>
        <v>1</v>
      </c>
      <c r="S14">
        <f>E14*$M14*$N14/$K14/1000000</f>
        <v>2</v>
      </c>
      <c r="T14">
        <f>F14*$M14*$N14/$K14/1000000</f>
        <v>35.598320712350741</v>
      </c>
      <c r="U14">
        <f>G14*$M14*$N14/$K14/1000000</f>
        <v>-55.562508187500001</v>
      </c>
      <c r="V14">
        <f>H14*$M14*$N14/$K14/1000000</f>
        <v>1.6831557981652594</v>
      </c>
    </row>
    <row r="15" spans="1:25">
      <c r="A15">
        <v>2013</v>
      </c>
      <c r="B15">
        <f>HECO!B8*1000000*$K15/($M15*$N15)</f>
        <v>3.937007293871816E-3</v>
      </c>
      <c r="C15">
        <f>HECO!C8*1000000*$K15/($M15*$N15)</f>
        <v>2.2497184536410379E-3</v>
      </c>
      <c r="D15">
        <f>HECO!D8*1000000*$K15/($M15*$N15)</f>
        <v>1.1248592268205189E-3</v>
      </c>
      <c r="E15">
        <f>HECO!E8*1000000*$K15/($M15*$N15)</f>
        <v>2.2497184536410379E-3</v>
      </c>
      <c r="F15">
        <f t="shared" si="5"/>
        <v>2.4119379375760329E-2</v>
      </c>
      <c r="G15">
        <f t="shared" si="6"/>
        <v>0</v>
      </c>
      <c r="H15">
        <f>'BAU adoption'!E26</f>
        <v>1.8248971400985543E-3</v>
      </c>
      <c r="J15">
        <f>J$7+($A15-$I$7)*J$9</f>
        <v>23.031746031746032</v>
      </c>
      <c r="K15">
        <f>K$7+($A15-$I$7)*K$9</f>
        <v>4</v>
      </c>
      <c r="L15">
        <f>L$7+($A15-$I$7)*L$9</f>
        <v>1000</v>
      </c>
      <c r="M15">
        <f>M$7+($A15-$I$7)*M$9</f>
        <v>816908</v>
      </c>
      <c r="N15">
        <f>N$7+($A15-$I$7)*N$9</f>
        <v>8706</v>
      </c>
      <c r="P15">
        <f t="shared" ref="P15:P52" si="7">B15*$M15*$N15/$K15/1000000</f>
        <v>7</v>
      </c>
      <c r="Q15">
        <f t="shared" ref="Q15:Q52" si="8">C15*$M15*$N15/$K15/1000000</f>
        <v>4</v>
      </c>
      <c r="R15">
        <f t="shared" ref="R15:R52" si="9">D15*$M15*$N15/$K15/1000000</f>
        <v>2</v>
      </c>
      <c r="S15">
        <f t="shared" ref="S15:T52" si="10">E15*$M15*$N15/$K15/1000000</f>
        <v>4</v>
      </c>
      <c r="T15">
        <f t="shared" si="10"/>
        <v>42.884262849379255</v>
      </c>
      <c r="U15">
        <f t="shared" ref="U15:U52" si="11">G15*$M15*$N15/$K15/1000000</f>
        <v>0</v>
      </c>
      <c r="V15">
        <f t="shared" ref="V15:V52" si="12">H15*$M15*$N15/$K15/1000000</f>
        <v>3.2446675932182805</v>
      </c>
    </row>
    <row r="16" spans="1:25">
      <c r="A16">
        <v>2014</v>
      </c>
      <c r="B16">
        <f>HECO!B9*1000000*$K16/($M16*$N16)</f>
        <v>6.7491553609231132E-3</v>
      </c>
      <c r="C16">
        <f>HECO!C9*1000000*$K16/($M16*$N16)</f>
        <v>3.3745776804615566E-3</v>
      </c>
      <c r="D16">
        <f>HECO!D9*1000000*$K16/($M16*$N16)</f>
        <v>1.6872888402307783E-3</v>
      </c>
      <c r="E16">
        <f>HECO!E9*1000000*$K16/($M16*$N16)</f>
        <v>3.3745776804615566E-3</v>
      </c>
      <c r="F16">
        <f t="shared" si="5"/>
        <v>2.9033416038582484E-2</v>
      </c>
      <c r="G16">
        <f t="shared" si="6"/>
        <v>3.125E-2</v>
      </c>
      <c r="H16">
        <f>'BAU adoption'!E27</f>
        <v>2.7952900340300732E-3</v>
      </c>
      <c r="J16">
        <f>J$7+($A16-$I$7)*J$9</f>
        <v>23.874503968253968</v>
      </c>
      <c r="K16">
        <f>K$7+($A16-$I$7)*K$9</f>
        <v>4</v>
      </c>
      <c r="L16">
        <f>L$7+($A16-$I$7)*L$9</f>
        <v>975</v>
      </c>
      <c r="M16">
        <f>M$7+($A16-$I$7)*M$9</f>
        <v>816908</v>
      </c>
      <c r="N16">
        <f>N$7+($A16-$I$7)*N$9</f>
        <v>8706</v>
      </c>
      <c r="P16">
        <f t="shared" si="7"/>
        <v>12</v>
      </c>
      <c r="Q16">
        <f t="shared" si="8"/>
        <v>6</v>
      </c>
      <c r="R16">
        <f t="shared" si="9"/>
        <v>3</v>
      </c>
      <c r="S16">
        <f t="shared" si="10"/>
        <v>6</v>
      </c>
      <c r="T16">
        <f t="shared" si="10"/>
        <v>51.62142132335466</v>
      </c>
      <c r="U16">
        <f t="shared" si="11"/>
        <v>55.562508187500001</v>
      </c>
      <c r="V16">
        <f t="shared" si="12"/>
        <v>4.9700264128714586</v>
      </c>
    </row>
    <row r="17" spans="1:22">
      <c r="A17">
        <v>2015</v>
      </c>
      <c r="B17">
        <f>HECO!B10*1000000*$K17/($M17*$N17)</f>
        <v>9.5613034279744113E-3</v>
      </c>
      <c r="C17">
        <f>HECO!C10*1000000*$K17/($M17*$N17)</f>
        <v>5.0618665206923347E-3</v>
      </c>
      <c r="D17">
        <f>HECO!D10*1000000*$K17/($M17*$N17)</f>
        <v>2.2497184536410379E-3</v>
      </c>
      <c r="E17">
        <f>HECO!E10*1000000*$K17/($M17*$N17)</f>
        <v>5.0618665206923347E-3</v>
      </c>
      <c r="F17">
        <f t="shared" si="5"/>
        <v>3.4916206270548374E-2</v>
      </c>
      <c r="G17">
        <f t="shared" si="6"/>
        <v>6.25E-2</v>
      </c>
      <c r="H17">
        <f>'BAU adoption'!E28</f>
        <v>3.7419466989013967E-3</v>
      </c>
      <c r="J17">
        <f>J$7+($A17-$I$7)*J$9</f>
        <v>24.717261904761905</v>
      </c>
      <c r="K17">
        <f>K$7+($A17-$I$7)*K$9</f>
        <v>4</v>
      </c>
      <c r="L17">
        <f>L$7+($A17-$I$7)*L$9</f>
        <v>950</v>
      </c>
      <c r="M17">
        <f>M$7+($A17-$I$7)*M$9</f>
        <v>816908</v>
      </c>
      <c r="N17">
        <f>N$7+($A17-$I$7)*N$9</f>
        <v>8706</v>
      </c>
      <c r="P17">
        <f t="shared" si="7"/>
        <v>17</v>
      </c>
      <c r="Q17">
        <f t="shared" si="8"/>
        <v>9</v>
      </c>
      <c r="R17">
        <f t="shared" si="9"/>
        <v>4</v>
      </c>
      <c r="S17">
        <f t="shared" si="10"/>
        <v>9</v>
      </c>
      <c r="T17">
        <f t="shared" si="10"/>
        <v>62.081023897081053</v>
      </c>
      <c r="U17">
        <f t="shared" si="11"/>
        <v>111.125016375</v>
      </c>
      <c r="V17">
        <f t="shared" si="12"/>
        <v>6.653182211036718</v>
      </c>
    </row>
    <row r="18" spans="1:22">
      <c r="A18">
        <v>2016</v>
      </c>
      <c r="B18">
        <f>HECO!B11*1000000*$K18/($M18*$N18)</f>
        <v>1.5185599562077006E-2</v>
      </c>
      <c r="C18">
        <f>HECO!C11*1000000*$K18/($M18*$N18)</f>
        <v>7.311584974333373E-3</v>
      </c>
      <c r="D18">
        <f>HECO!D11*1000000*$K18/($M18*$N18)</f>
        <v>3.937007293871816E-3</v>
      </c>
      <c r="E18">
        <f>HECO!E11*1000000*$K18/($M18*$N18)</f>
        <v>7.311584974333373E-3</v>
      </c>
      <c r="F18">
        <f t="shared" si="5"/>
        <v>4.1944390976392167E-2</v>
      </c>
      <c r="G18">
        <f t="shared" si="6"/>
        <v>9.375E-2</v>
      </c>
      <c r="H18">
        <f>'BAU adoption'!E29</f>
        <v>4.5140722677418713E-3</v>
      </c>
      <c r="J18">
        <f>J$7+($A18-$I$7)*J$9</f>
        <v>25.560019841269842</v>
      </c>
      <c r="K18">
        <f>K$7+($A18-$I$7)*K$9</f>
        <v>4</v>
      </c>
      <c r="L18">
        <f>L$7+($A18-$I$7)*L$9</f>
        <v>925</v>
      </c>
      <c r="M18">
        <f>M$7+($A18-$I$7)*M$9</f>
        <v>816908</v>
      </c>
      <c r="N18">
        <f>N$7+($A18-$I$7)*N$9</f>
        <v>8706</v>
      </c>
      <c r="P18">
        <f t="shared" si="7"/>
        <v>27</v>
      </c>
      <c r="Q18">
        <f t="shared" si="8"/>
        <v>13</v>
      </c>
      <c r="R18">
        <f t="shared" si="9"/>
        <v>7</v>
      </c>
      <c r="S18">
        <f t="shared" si="10"/>
        <v>13</v>
      </c>
      <c r="T18">
        <f t="shared" si="10"/>
        <v>74.577138145455706</v>
      </c>
      <c r="U18">
        <f t="shared" si="11"/>
        <v>166.68752456249999</v>
      </c>
      <c r="V18">
        <f t="shared" si="12"/>
        <v>8.0260216747319806</v>
      </c>
    </row>
    <row r="19" spans="1:22">
      <c r="A19">
        <v>2017</v>
      </c>
      <c r="B19">
        <f>HECO!B12*1000000*$K19/($M19*$N19)</f>
        <v>2.1934754923000118E-2</v>
      </c>
      <c r="C19">
        <f>HECO!C12*1000000*$K19/($M19*$N19)</f>
        <v>1.1248592268205189E-2</v>
      </c>
      <c r="D19">
        <f>HECO!D12*1000000*$K19/($M19*$N19)</f>
        <v>5.6242961341025945E-3</v>
      </c>
      <c r="E19">
        <f>HECO!E12*1000000*$K19/($M19*$N19)</f>
        <v>1.1248592268205189E-2</v>
      </c>
      <c r="F19">
        <f t="shared" si="5"/>
        <v>5.0320564573766068E-2</v>
      </c>
      <c r="G19">
        <f t="shared" si="6"/>
        <v>0.125</v>
      </c>
      <c r="H19">
        <f>'BAU adoption'!E30</f>
        <v>5.566378422743868E-3</v>
      </c>
      <c r="J19">
        <f>J$7+($A19-$I$7)*J$9</f>
        <v>26.402777777777779</v>
      </c>
      <c r="K19">
        <f>K$7+($A19-$I$7)*K$9</f>
        <v>4</v>
      </c>
      <c r="L19">
        <f>L$7+($A19-$I$7)*L$9</f>
        <v>900</v>
      </c>
      <c r="M19">
        <f>M$7+($A19-$I$7)*M$9</f>
        <v>816908</v>
      </c>
      <c r="N19">
        <f>N$7+($A19-$I$7)*N$9</f>
        <v>8706</v>
      </c>
      <c r="P19">
        <f t="shared" si="7"/>
        <v>39</v>
      </c>
      <c r="Q19">
        <f t="shared" si="8"/>
        <v>20</v>
      </c>
      <c r="R19">
        <f t="shared" si="9"/>
        <v>10</v>
      </c>
      <c r="S19">
        <f t="shared" si="10"/>
        <v>20</v>
      </c>
      <c r="T19">
        <f t="shared" si="10"/>
        <v>89.469976996143984</v>
      </c>
      <c r="U19">
        <f t="shared" si="11"/>
        <v>222.25003275</v>
      </c>
      <c r="V19">
        <f t="shared" si="12"/>
        <v>9.8970222940297443</v>
      </c>
    </row>
    <row r="20" spans="1:22">
      <c r="A20">
        <v>2018</v>
      </c>
      <c r="B20">
        <f>HECO!B13*1000000*$K20/($M20*$N20)</f>
        <v>3.0371199124154011E-2</v>
      </c>
      <c r="C20">
        <f>HECO!C13*1000000*$K20/($M20*$N20)</f>
        <v>1.5185599562077006E-2</v>
      </c>
      <c r="D20">
        <f>HECO!D13*1000000*$K20/($M20*$N20)</f>
        <v>7.8740145877436319E-3</v>
      </c>
      <c r="E20">
        <f>HECO!E13*1000000*$K20/($M20*$N20)</f>
        <v>1.5185599562077006E-2</v>
      </c>
      <c r="F20">
        <f t="shared" si="5"/>
        <v>6.0274352369533914E-2</v>
      </c>
      <c r="G20">
        <f t="shared" si="6"/>
        <v>0.15625</v>
      </c>
      <c r="H20">
        <f>'BAU adoption'!E31</f>
        <v>6.6186845777458656E-3</v>
      </c>
      <c r="J20">
        <f>J$7+($A20-$I$7)*J$9</f>
        <v>27.245535714285715</v>
      </c>
      <c r="K20">
        <f>K$7+($A20-$I$7)*K$9</f>
        <v>4</v>
      </c>
      <c r="L20">
        <f>L$7+($A20-$I$7)*L$9</f>
        <v>875</v>
      </c>
      <c r="M20">
        <f>M$7+($A20-$I$7)*M$9</f>
        <v>816908</v>
      </c>
      <c r="N20">
        <f>N$7+($A20-$I$7)*N$9</f>
        <v>8706</v>
      </c>
      <c r="P20">
        <f t="shared" si="7"/>
        <v>54</v>
      </c>
      <c r="Q20">
        <f t="shared" si="8"/>
        <v>27</v>
      </c>
      <c r="R20">
        <f t="shared" si="9"/>
        <v>14</v>
      </c>
      <c r="S20">
        <f t="shared" si="10"/>
        <v>27</v>
      </c>
      <c r="T20">
        <f t="shared" si="10"/>
        <v>107.16781430491163</v>
      </c>
      <c r="U20">
        <f t="shared" si="11"/>
        <v>277.81254093749999</v>
      </c>
      <c r="V20">
        <f t="shared" si="12"/>
        <v>11.76802291332751</v>
      </c>
    </row>
    <row r="21" spans="1:22">
      <c r="A21">
        <v>2019</v>
      </c>
      <c r="B21">
        <f>HECO!B14*1000000*$K21/($M21*$N21)</f>
        <v>3.9932502552128421E-2</v>
      </c>
      <c r="C21">
        <f>HECO!C14*1000000*$K21/($M21*$N21)</f>
        <v>2.0247466082769339E-2</v>
      </c>
      <c r="D21">
        <f>HECO!D14*1000000*$K21/($M21*$N21)</f>
        <v>1.0123733041384669E-2</v>
      </c>
      <c r="E21">
        <f>HECO!E14*1000000*$K21/($M21*$N21)</f>
        <v>2.0247466082769339E-2</v>
      </c>
      <c r="F21">
        <f t="shared" si="5"/>
        <v>7.2062197543771078E-2</v>
      </c>
      <c r="G21">
        <f t="shared" si="6"/>
        <v>0.1875</v>
      </c>
      <c r="H21">
        <f>'BAU adoption'!E32</f>
        <v>7.6709907327478632E-3</v>
      </c>
      <c r="J21">
        <f>J$7+($A21-$I$7)*J$9</f>
        <v>28.088293650793652</v>
      </c>
      <c r="K21">
        <f>K$7+($A21-$I$7)*K$9</f>
        <v>4</v>
      </c>
      <c r="L21">
        <f>L$7+($A21-$I$7)*L$9</f>
        <v>850</v>
      </c>
      <c r="M21">
        <f>M$7+($A21-$I$7)*M$9</f>
        <v>816908</v>
      </c>
      <c r="N21">
        <f>N$7+($A21-$I$7)*N$9</f>
        <v>8706</v>
      </c>
      <c r="P21">
        <f t="shared" si="7"/>
        <v>71</v>
      </c>
      <c r="Q21">
        <f t="shared" si="8"/>
        <v>36</v>
      </c>
      <c r="R21">
        <f t="shared" si="9"/>
        <v>18</v>
      </c>
      <c r="S21">
        <f t="shared" si="10"/>
        <v>36</v>
      </c>
      <c r="T21">
        <f t="shared" si="10"/>
        <v>128.12660611312074</v>
      </c>
      <c r="U21">
        <f t="shared" si="11"/>
        <v>333.37504912499998</v>
      </c>
      <c r="V21">
        <f t="shared" si="12"/>
        <v>13.639023532625274</v>
      </c>
    </row>
    <row r="22" spans="1:22">
      <c r="A22">
        <v>2020</v>
      </c>
      <c r="B22">
        <f>HECO!B15*1000000*$K22/($M22*$N22)</f>
        <v>5.1743524433743866E-2</v>
      </c>
      <c r="C22">
        <f>HECO!C15*1000000*$K22/($M22*$N22)</f>
        <v>2.5871762216871933E-2</v>
      </c>
      <c r="D22">
        <f>HECO!D15*1000000*$K22/($M22*$N22)</f>
        <v>1.2935881108435967E-2</v>
      </c>
      <c r="E22">
        <f>HECO!E15*1000000*$K22/($M22*$N22)</f>
        <v>2.5871762216871933E-2</v>
      </c>
      <c r="F22">
        <f t="shared" si="5"/>
        <v>8.5965199892718405E-2</v>
      </c>
      <c r="G22">
        <f t="shared" si="6"/>
        <v>0.21875</v>
      </c>
      <c r="H22">
        <f>'BAU adoption'!E33</f>
        <v>8.7232968877498599E-3</v>
      </c>
      <c r="J22">
        <f>J$7+($A22-$I$7)*J$9</f>
        <v>28.931051587301589</v>
      </c>
      <c r="K22">
        <f>K$7+($A22-$I$7)*K$9</f>
        <v>4</v>
      </c>
      <c r="L22">
        <f>L$7+($A22-$I$7)*L$9</f>
        <v>825</v>
      </c>
      <c r="M22">
        <f>M$7+($A22-$I$7)*M$9</f>
        <v>816908</v>
      </c>
      <c r="N22">
        <f>N$7+($A22-$I$7)*N$9</f>
        <v>8706</v>
      </c>
      <c r="P22">
        <f t="shared" si="7"/>
        <v>92</v>
      </c>
      <c r="Q22">
        <f t="shared" si="8"/>
        <v>46</v>
      </c>
      <c r="R22">
        <f t="shared" si="9"/>
        <v>23</v>
      </c>
      <c r="S22">
        <f t="shared" si="10"/>
        <v>46</v>
      </c>
      <c r="T22">
        <f t="shared" si="10"/>
        <v>152.84614793213569</v>
      </c>
      <c r="U22">
        <f t="shared" si="11"/>
        <v>388.93755731250002</v>
      </c>
      <c r="V22">
        <f t="shared" si="12"/>
        <v>15.510024151923036</v>
      </c>
    </row>
    <row r="23" spans="1:22">
      <c r="A23">
        <v>2021</v>
      </c>
      <c r="B23">
        <f>HECO!B16*1000000*$K23/($M23*$N23)</f>
        <v>6.5804264769000351E-2</v>
      </c>
      <c r="C23">
        <f>HECO!C16*1000000*$K23/($M23*$N23)</f>
        <v>3.2620917577795047E-2</v>
      </c>
      <c r="D23">
        <f>HECO!D16*1000000*$K23/($M23*$N23)</f>
        <v>1.6310458788897524E-2</v>
      </c>
      <c r="E23">
        <f>HECO!E16*1000000*$K23/($M23*$N23)</f>
        <v>3.2620917577795047E-2</v>
      </c>
      <c r="F23">
        <f t="shared" si="5"/>
        <v>0.10228420671553744</v>
      </c>
      <c r="G23">
        <f t="shared" si="6"/>
        <v>0.25</v>
      </c>
      <c r="H23">
        <f>'BAU adoption'!E34</f>
        <v>9.7756030427518584E-3</v>
      </c>
      <c r="J23">
        <f>J$7+($A23-$I$7)*J$9</f>
        <v>29.773809523809526</v>
      </c>
      <c r="K23">
        <f>K$7+($A23-$I$7)*K$9</f>
        <v>4</v>
      </c>
      <c r="L23">
        <f>L$7+($A23-$I$7)*L$9</f>
        <v>800</v>
      </c>
      <c r="M23">
        <f>M$7+($A23-$I$7)*M$9</f>
        <v>816908</v>
      </c>
      <c r="N23">
        <f>N$7+($A23-$I$7)*N$9</f>
        <v>8706</v>
      </c>
      <c r="P23">
        <f t="shared" si="7"/>
        <v>116.99999999999999</v>
      </c>
      <c r="Q23">
        <f t="shared" si="8"/>
        <v>58</v>
      </c>
      <c r="R23">
        <f t="shared" si="9"/>
        <v>29</v>
      </c>
      <c r="S23">
        <f t="shared" si="10"/>
        <v>58</v>
      </c>
      <c r="T23">
        <f t="shared" si="10"/>
        <v>181.86134633868772</v>
      </c>
      <c r="U23">
        <f t="shared" si="11"/>
        <v>444.50006550000001</v>
      </c>
      <c r="V23">
        <f t="shared" si="12"/>
        <v>17.381024771220805</v>
      </c>
    </row>
    <row r="24" spans="1:22">
      <c r="A24">
        <v>2022</v>
      </c>
      <c r="B24">
        <f>HECO!B17*1000000*$K24/($M24*$N24)</f>
        <v>8.1552293944487625E-2</v>
      </c>
      <c r="C24">
        <f>HECO!C17*1000000*$K24/($M24*$N24)</f>
        <v>4.0494932165538677E-2</v>
      </c>
      <c r="D24">
        <f>HECO!D17*1000000*$K24/($M24*$N24)</f>
        <v>2.0247466082769339E-2</v>
      </c>
      <c r="E24">
        <f>HECO!E17*1000000*$K24/($M24*$N24)</f>
        <v>4.0494932165538677E-2</v>
      </c>
      <c r="F24">
        <f t="shared" si="5"/>
        <v>0.12133126031230865</v>
      </c>
      <c r="G24">
        <f t="shared" si="6"/>
        <v>0.28125</v>
      </c>
      <c r="H24">
        <f>'BAU adoption'!E35</f>
        <v>1.0827909197753855E-2</v>
      </c>
      <c r="J24">
        <f>J$7+($A24-$I$7)*J$9</f>
        <v>30.616567460317462</v>
      </c>
      <c r="K24">
        <f>K$7+($A24-$I$7)*K$9</f>
        <v>4</v>
      </c>
      <c r="L24">
        <f>L$7+($A24-$I$7)*L$9</f>
        <v>775</v>
      </c>
      <c r="M24">
        <f>M$7+($A24-$I$7)*M$9</f>
        <v>816908</v>
      </c>
      <c r="N24">
        <f>N$7+($A24-$I$7)*N$9</f>
        <v>8706</v>
      </c>
      <c r="P24">
        <f t="shared" si="7"/>
        <v>145</v>
      </c>
      <c r="Q24">
        <f t="shared" si="8"/>
        <v>72</v>
      </c>
      <c r="R24">
        <f t="shared" si="9"/>
        <v>36</v>
      </c>
      <c r="S24">
        <f t="shared" si="10"/>
        <v>72</v>
      </c>
      <c r="T24">
        <f t="shared" si="10"/>
        <v>215.727012624075</v>
      </c>
      <c r="U24">
        <f t="shared" si="11"/>
        <v>500.06257368749999</v>
      </c>
      <c r="V24">
        <f t="shared" si="12"/>
        <v>19.252025390518565</v>
      </c>
    </row>
    <row r="25" spans="1:22">
      <c r="A25">
        <v>2023</v>
      </c>
      <c r="B25">
        <f>HECO!B18*1000000*$K25/($M25*$N25)</f>
        <v>9.8987611960205668E-2</v>
      </c>
      <c r="C25">
        <f>HECO!C18*1000000*$K25/($M25*$N25)</f>
        <v>4.9493805980102834E-2</v>
      </c>
      <c r="D25">
        <f>HECO!D18*1000000*$K25/($M25*$N25)</f>
        <v>2.4746902990051417E-2</v>
      </c>
      <c r="E25">
        <f>HECO!E18*1000000*$K25/($M25*$N25)</f>
        <v>4.9493805980102834E-2</v>
      </c>
      <c r="F25">
        <f t="shared" si="5"/>
        <v>0.14341651645018594</v>
      </c>
      <c r="G25">
        <f t="shared" si="6"/>
        <v>0.3125</v>
      </c>
      <c r="H25">
        <f>'BAU adoption'!E36</f>
        <v>1.1880215352755854E-2</v>
      </c>
      <c r="J25">
        <f>J$7+($A25-$I$7)*J$9</f>
        <v>31.459325396825399</v>
      </c>
      <c r="K25">
        <f>K$7+($A25-$I$7)*K$9</f>
        <v>4</v>
      </c>
      <c r="L25">
        <f>L$7+($A25-$I$7)*L$9</f>
        <v>750</v>
      </c>
      <c r="M25">
        <f>M$7+($A25-$I$7)*M$9</f>
        <v>816908</v>
      </c>
      <c r="N25">
        <f>N$7+($A25-$I$7)*N$9</f>
        <v>8706</v>
      </c>
      <c r="P25">
        <f t="shared" si="7"/>
        <v>176</v>
      </c>
      <c r="Q25">
        <f t="shared" si="8"/>
        <v>88</v>
      </c>
      <c r="R25">
        <f t="shared" si="9"/>
        <v>44</v>
      </c>
      <c r="S25">
        <f t="shared" si="10"/>
        <v>88</v>
      </c>
      <c r="T25">
        <f t="shared" si="10"/>
        <v>254.99460382355792</v>
      </c>
      <c r="U25">
        <f t="shared" si="11"/>
        <v>555.62508187499998</v>
      </c>
      <c r="V25">
        <f t="shared" si="12"/>
        <v>21.123026009816328</v>
      </c>
    </row>
    <row r="26" spans="1:22">
      <c r="A26">
        <v>2024</v>
      </c>
      <c r="B26">
        <f>HECO!B19*1000000*$K26/($M26*$N26)</f>
        <v>0.11867264842956474</v>
      </c>
      <c r="C26">
        <f>HECO!C19*1000000*$K26/($M26*$N26)</f>
        <v>5.905510940807724E-2</v>
      </c>
      <c r="D26">
        <f>HECO!D19*1000000*$K26/($M26*$N26)</f>
        <v>2.9808769510743752E-2</v>
      </c>
      <c r="E26">
        <f>HECO!E19*1000000*$K26/($M26*$N26)</f>
        <v>5.905510940807724E-2</v>
      </c>
      <c r="F26">
        <f t="shared" si="5"/>
        <v>0.16882994492972206</v>
      </c>
      <c r="G26">
        <f t="shared" si="6"/>
        <v>0.34375</v>
      </c>
      <c r="H26">
        <f>'BAU adoption'!E37</f>
        <v>1.293252150775785E-2</v>
      </c>
      <c r="J26">
        <f>J$7+($A26-$I$7)*J$9</f>
        <v>32.302083333333336</v>
      </c>
      <c r="K26">
        <f>K$7+($A26-$I$7)*K$9</f>
        <v>4</v>
      </c>
      <c r="L26">
        <f>L$7+($A26-$I$7)*L$9</f>
        <v>725</v>
      </c>
      <c r="M26">
        <f>M$7+($A26-$I$7)*M$9</f>
        <v>816908</v>
      </c>
      <c r="N26">
        <f>N$7+($A26-$I$7)*N$9</f>
        <v>8706</v>
      </c>
      <c r="P26">
        <f t="shared" si="7"/>
        <v>210.99999999999997</v>
      </c>
      <c r="Q26">
        <f t="shared" si="8"/>
        <v>105</v>
      </c>
      <c r="R26">
        <f t="shared" si="9"/>
        <v>53</v>
      </c>
      <c r="S26">
        <f t="shared" si="10"/>
        <v>105</v>
      </c>
      <c r="T26">
        <f t="shared" si="10"/>
        <v>300.17968631849141</v>
      </c>
      <c r="U26">
        <f t="shared" si="11"/>
        <v>611.18759006250002</v>
      </c>
      <c r="V26">
        <f t="shared" si="12"/>
        <v>22.994026629114096</v>
      </c>
    </row>
    <row r="27" spans="1:22">
      <c r="A27">
        <v>2025</v>
      </c>
      <c r="B27">
        <f>HECO!B20*1000000*$K27/($M27*$N27)</f>
        <v>0.13948254412574435</v>
      </c>
      <c r="C27">
        <f>HECO!C20*1000000*$K27/($M27*$N27)</f>
        <v>6.9741272062872173E-2</v>
      </c>
      <c r="D27">
        <f>HECO!D20*1000000*$K27/($M27*$N27)</f>
        <v>3.4870636031436086E-2</v>
      </c>
      <c r="E27">
        <f>HECO!E20*1000000*$K27/($M27*$N27)</f>
        <v>6.9741272062872173E-2</v>
      </c>
      <c r="F27">
        <f t="shared" si="5"/>
        <v>0.19781759855587025</v>
      </c>
      <c r="G27">
        <f t="shared" si="6"/>
        <v>0.375</v>
      </c>
      <c r="H27">
        <f>'BAU adoption'!E38</f>
        <v>1.3984827662759847E-2</v>
      </c>
      <c r="J27">
        <f>J$7+($A27-$I$7)*J$9</f>
        <v>33.144841269841265</v>
      </c>
      <c r="K27">
        <f>K$7+($A27-$I$7)*K$9</f>
        <v>4</v>
      </c>
      <c r="L27">
        <f>L$7+($A27-$I$7)*L$9</f>
        <v>700</v>
      </c>
      <c r="M27">
        <f>M$7+($A27-$I$7)*M$9</f>
        <v>816908</v>
      </c>
      <c r="N27">
        <f>N$7+($A27-$I$7)*N$9</f>
        <v>8706</v>
      </c>
      <c r="P27">
        <f t="shared" si="7"/>
        <v>248</v>
      </c>
      <c r="Q27">
        <f t="shared" si="8"/>
        <v>124</v>
      </c>
      <c r="R27">
        <f t="shared" si="9"/>
        <v>62</v>
      </c>
      <c r="S27">
        <f t="shared" si="10"/>
        <v>124</v>
      </c>
      <c r="T27">
        <f t="shared" si="10"/>
        <v>351.71974206054813</v>
      </c>
      <c r="U27">
        <f t="shared" si="11"/>
        <v>666.75009824999995</v>
      </c>
      <c r="V27">
        <f t="shared" si="12"/>
        <v>24.865027248411856</v>
      </c>
    </row>
    <row r="28" spans="1:22">
      <c r="A28">
        <v>2026</v>
      </c>
      <c r="B28">
        <f>HECO!B21*1000000*$K28/($M28*$N28)</f>
        <v>0.16310458788897525</v>
      </c>
      <c r="C28">
        <f>HECO!C21*1000000*$K28/($M28*$N28)</f>
        <v>8.1552293944487625E-2</v>
      </c>
      <c r="D28">
        <f>HECO!D21*1000000*$K28/($M28*$N28)</f>
        <v>4.1057361778948941E-2</v>
      </c>
      <c r="E28">
        <f>HECO!E21*1000000*$K28/($M28*$N28)</f>
        <v>8.1552293944487625E-2</v>
      </c>
      <c r="F28">
        <f t="shared" si="5"/>
        <v>0.23055306496100686</v>
      </c>
      <c r="G28">
        <f t="shared" si="6"/>
        <v>0.40625</v>
      </c>
      <c r="H28">
        <f>'BAU adoption'!E39</f>
        <v>1.5037133817761842E-2</v>
      </c>
      <c r="J28">
        <f>J$7+($A28-$I$7)*J$9</f>
        <v>33.987599206349202</v>
      </c>
      <c r="K28">
        <f>K$7+($A28-$I$7)*K$9</f>
        <v>4</v>
      </c>
      <c r="L28">
        <f>L$7+($A28-$I$7)*L$9</f>
        <v>675</v>
      </c>
      <c r="M28">
        <f>M$7+($A28-$I$7)*M$9</f>
        <v>816908</v>
      </c>
      <c r="N28">
        <f>N$7+($A28-$I$7)*N$9</f>
        <v>8706</v>
      </c>
      <c r="P28">
        <f t="shared" si="7"/>
        <v>290</v>
      </c>
      <c r="Q28">
        <f t="shared" si="8"/>
        <v>145</v>
      </c>
      <c r="R28">
        <f t="shared" si="9"/>
        <v>73</v>
      </c>
      <c r="S28">
        <f t="shared" si="10"/>
        <v>145</v>
      </c>
      <c r="T28">
        <f t="shared" si="10"/>
        <v>409.92340990557318</v>
      </c>
      <c r="U28">
        <f t="shared" si="11"/>
        <v>722.31260643749999</v>
      </c>
      <c r="V28">
        <f t="shared" si="12"/>
        <v>26.736027867709613</v>
      </c>
    </row>
    <row r="29" spans="1:22">
      <c r="A29">
        <v>2027</v>
      </c>
      <c r="B29">
        <f>HECO!B22*1000000*$K29/($M29*$N29)</f>
        <v>0.1872890612656164</v>
      </c>
      <c r="C29">
        <f>HECO!C22*1000000*$K29/($M29*$N29)</f>
        <v>9.3925745439513333E-2</v>
      </c>
      <c r="D29">
        <f>HECO!D22*1000000*$K29/($M29*$N29)</f>
        <v>4.6681657913051532E-2</v>
      </c>
      <c r="E29">
        <f>HECO!E22*1000000*$K29/($M29*$N29)</f>
        <v>9.3925745439513333E-2</v>
      </c>
      <c r="F29">
        <f t="shared" si="5"/>
        <v>0.26710590689182379</v>
      </c>
      <c r="G29">
        <f t="shared" si="6"/>
        <v>0.4375</v>
      </c>
      <c r="H29">
        <f>'BAU adoption'!E40</f>
        <v>1.6089439972763839E-2</v>
      </c>
      <c r="J29">
        <f>J$7+($A29-$I$7)*J$9</f>
        <v>34.830357142857139</v>
      </c>
      <c r="K29">
        <f>K$7+($A29-$I$7)*K$9</f>
        <v>4</v>
      </c>
      <c r="L29">
        <f>L$7+($A29-$I$7)*L$9</f>
        <v>650</v>
      </c>
      <c r="M29">
        <f>M$7+($A29-$I$7)*M$9</f>
        <v>816908</v>
      </c>
      <c r="N29">
        <f>N$7+($A29-$I$7)*N$9</f>
        <v>8706</v>
      </c>
      <c r="P29">
        <f t="shared" si="7"/>
        <v>333</v>
      </c>
      <c r="Q29">
        <f t="shared" si="8"/>
        <v>167</v>
      </c>
      <c r="R29">
        <f t="shared" si="9"/>
        <v>83</v>
      </c>
      <c r="S29">
        <f t="shared" si="10"/>
        <v>167</v>
      </c>
      <c r="T29">
        <f t="shared" si="10"/>
        <v>474.91437243541031</v>
      </c>
      <c r="U29">
        <f t="shared" si="11"/>
        <v>777.87511462500004</v>
      </c>
      <c r="V29">
        <f t="shared" si="12"/>
        <v>28.60702848700738</v>
      </c>
    </row>
    <row r="30" spans="1:22">
      <c r="A30">
        <v>2028</v>
      </c>
      <c r="B30">
        <f>HECO!B23*1000000*$K30/($M30*$N30)</f>
        <v>0.21316082348248833</v>
      </c>
      <c r="C30">
        <f>HECO!C23*1000000*$K30/($M30*$N30)</f>
        <v>0.1068616265479493</v>
      </c>
      <c r="D30">
        <f>HECO!D23*1000000*$K30/($M30*$N30)</f>
        <v>5.3430813273974649E-2</v>
      </c>
      <c r="E30">
        <f>HECO!E23*1000000*$K30/($M30*$N30)</f>
        <v>0.1068616265479493</v>
      </c>
      <c r="F30">
        <f t="shared" si="5"/>
        <v>0.30741033475807222</v>
      </c>
      <c r="G30">
        <f t="shared" si="6"/>
        <v>0.46875</v>
      </c>
      <c r="H30">
        <f>'BAU adoption'!E41</f>
        <v>1.7141746127765835E-2</v>
      </c>
      <c r="J30">
        <f>J$7+($A30-$I$7)*J$9</f>
        <v>35.673115079365076</v>
      </c>
      <c r="K30">
        <f>K$7+($A30-$I$7)*K$9</f>
        <v>4</v>
      </c>
      <c r="L30">
        <f>L$7+($A30-$I$7)*L$9</f>
        <v>625</v>
      </c>
      <c r="M30">
        <f t="shared" ref="M30:N45" si="13">M$7+($A30-$I$7)*M$9</f>
        <v>816908</v>
      </c>
      <c r="N30">
        <f t="shared" si="13"/>
        <v>8706</v>
      </c>
      <c r="P30">
        <f t="shared" si="7"/>
        <v>379</v>
      </c>
      <c r="Q30">
        <f t="shared" si="8"/>
        <v>190</v>
      </c>
      <c r="R30">
        <f t="shared" si="9"/>
        <v>95</v>
      </c>
      <c r="S30">
        <f t="shared" si="10"/>
        <v>190</v>
      </c>
      <c r="T30">
        <f t="shared" si="10"/>
        <v>546.57565574136004</v>
      </c>
      <c r="U30">
        <f t="shared" si="11"/>
        <v>833.43762281249997</v>
      </c>
      <c r="V30">
        <f t="shared" si="12"/>
        <v>30.47802910630514</v>
      </c>
    </row>
    <row r="31" spans="1:22">
      <c r="A31">
        <v>2029</v>
      </c>
      <c r="B31">
        <f>HECO!B24*1000000*$K31/($M31*$N31)</f>
        <v>0.24071987453959104</v>
      </c>
      <c r="C31">
        <f>HECO!C24*1000000*$K31/($M31*$N31)</f>
        <v>0.12035993726979552</v>
      </c>
      <c r="D31">
        <f>HECO!D24*1000000*$K31/($M31*$N31)</f>
        <v>6.017996863489776E-2</v>
      </c>
      <c r="E31">
        <f>HECO!E24*1000000*$K31/($M31*$N31)</f>
        <v>0.12035993726979552</v>
      </c>
      <c r="F31">
        <f t="shared" si="5"/>
        <v>0.35123874677323191</v>
      </c>
      <c r="G31">
        <f t="shared" si="6"/>
        <v>0.5</v>
      </c>
      <c r="H31">
        <f>'BAU adoption'!E42</f>
        <v>1.8194052282767832E-2</v>
      </c>
      <c r="J31">
        <f>J$7+($A31-$I$7)*J$9</f>
        <v>36.515873015873012</v>
      </c>
      <c r="K31">
        <f>K$7+($A31-$I$7)*K$9</f>
        <v>4</v>
      </c>
      <c r="L31">
        <f>L$7+($A31-$I$7)*L$9</f>
        <v>600</v>
      </c>
      <c r="M31">
        <f t="shared" si="13"/>
        <v>816908</v>
      </c>
      <c r="N31">
        <f t="shared" si="13"/>
        <v>8706</v>
      </c>
      <c r="P31">
        <f t="shared" si="7"/>
        <v>428</v>
      </c>
      <c r="Q31">
        <f t="shared" si="8"/>
        <v>214</v>
      </c>
      <c r="R31">
        <f t="shared" si="9"/>
        <v>107</v>
      </c>
      <c r="S31">
        <f t="shared" si="10"/>
        <v>214</v>
      </c>
      <c r="T31">
        <f t="shared" si="10"/>
        <v>624.50258378735805</v>
      </c>
      <c r="U31">
        <f t="shared" si="11"/>
        <v>889.00013100000001</v>
      </c>
      <c r="V31">
        <f t="shared" si="12"/>
        <v>32.349029725602904</v>
      </c>
    </row>
    <row r="32" spans="1:22">
      <c r="A32">
        <v>2030</v>
      </c>
      <c r="B32">
        <f>HECO!B25*1000000*$K32/($M32*$N32)</f>
        <v>0.26940378482351429</v>
      </c>
      <c r="C32">
        <f>HECO!C25*1000000*$K32/($M32*$N32)</f>
        <v>0.134420677605052</v>
      </c>
      <c r="D32">
        <f>HECO!D25*1000000*$K32/($M32*$N32)</f>
        <v>6.7491553609231134E-2</v>
      </c>
      <c r="E32">
        <f>HECO!E25*1000000*$K32/($M32*$N32)</f>
        <v>0.134420677605052</v>
      </c>
      <c r="F32">
        <f t="shared" si="5"/>
        <v>0.3981856469174983</v>
      </c>
      <c r="G32">
        <f t="shared" si="6"/>
        <v>0.53125</v>
      </c>
      <c r="H32">
        <f>'BAU adoption'!E43</f>
        <v>1.9246358437769829E-2</v>
      </c>
      <c r="J32">
        <f>J$7+($A32-$I$7)*J$9</f>
        <v>37.358630952380949</v>
      </c>
      <c r="K32">
        <f>K$7+($A32-$I$7)*K$9</f>
        <v>4</v>
      </c>
      <c r="L32">
        <f>L$7+($A32-$I$7)*L$9</f>
        <v>575</v>
      </c>
      <c r="M32">
        <f t="shared" si="13"/>
        <v>816908</v>
      </c>
      <c r="N32">
        <f t="shared" si="13"/>
        <v>8706</v>
      </c>
      <c r="P32">
        <f t="shared" si="7"/>
        <v>479</v>
      </c>
      <c r="Q32">
        <f t="shared" si="8"/>
        <v>238.99999999999997</v>
      </c>
      <c r="R32">
        <f t="shared" si="9"/>
        <v>120</v>
      </c>
      <c r="S32">
        <f t="shared" si="10"/>
        <v>238.99999999999997</v>
      </c>
      <c r="T32">
        <f t="shared" si="10"/>
        <v>707.97418454395154</v>
      </c>
      <c r="U32">
        <f t="shared" si="11"/>
        <v>944.56263918750005</v>
      </c>
      <c r="V32">
        <f t="shared" si="12"/>
        <v>34.220030344900671</v>
      </c>
    </row>
    <row r="33" spans="1:22">
      <c r="A33">
        <v>2031</v>
      </c>
      <c r="B33">
        <f>HECO!B26*1000000*$K33/($M33*$N33)</f>
        <v>0.29921255433425803</v>
      </c>
      <c r="C33">
        <f>HECO!C26*1000000*$K33/($M33*$N33)</f>
        <v>0.14960627716712901</v>
      </c>
      <c r="D33">
        <f>HECO!D26*1000000*$K33/($M33*$N33)</f>
        <v>7.4803138583564507E-2</v>
      </c>
      <c r="E33">
        <f>HECO!E26*1000000*$K33/($M33*$N33)</f>
        <v>0.14960627716712901</v>
      </c>
      <c r="F33">
        <f t="shared" si="5"/>
        <v>0.44766726455808126</v>
      </c>
      <c r="G33">
        <f t="shared" si="6"/>
        <v>0.5625</v>
      </c>
      <c r="H33">
        <f>'BAU adoption'!E44</f>
        <v>2.0298664592771826E-2</v>
      </c>
      <c r="J33">
        <f>J$7+($A33-$I$7)*J$9</f>
        <v>38.201388888888886</v>
      </c>
      <c r="K33">
        <f>K$7+($A33-$I$7)*K$9</f>
        <v>4</v>
      </c>
      <c r="L33">
        <f>L$7+($A33-$I$7)*L$9</f>
        <v>550</v>
      </c>
      <c r="M33">
        <f t="shared" si="13"/>
        <v>816908</v>
      </c>
      <c r="N33">
        <f t="shared" si="13"/>
        <v>8706</v>
      </c>
      <c r="P33">
        <f t="shared" si="7"/>
        <v>532</v>
      </c>
      <c r="Q33">
        <f t="shared" si="8"/>
        <v>266</v>
      </c>
      <c r="R33">
        <f t="shared" si="9"/>
        <v>133</v>
      </c>
      <c r="S33">
        <f t="shared" si="10"/>
        <v>266</v>
      </c>
      <c r="T33">
        <f t="shared" si="10"/>
        <v>795.95251367309186</v>
      </c>
      <c r="U33">
        <f t="shared" si="11"/>
        <v>1000.125147375</v>
      </c>
      <c r="V33">
        <f t="shared" si="12"/>
        <v>36.091030964198424</v>
      </c>
    </row>
    <row r="34" spans="1:22">
      <c r="A34">
        <v>2032</v>
      </c>
      <c r="B34">
        <f>HECO!B27*1000000*$K34/($M34*$N34)</f>
        <v>0.32845889423159152</v>
      </c>
      <c r="C34">
        <f>HECO!C27*1000000*$K34/($M34*$N34)</f>
        <v>0.16422944711579576</v>
      </c>
      <c r="D34">
        <f>HECO!D27*1000000*$K34/($M34*$N34)</f>
        <v>8.2114723557897881E-2</v>
      </c>
      <c r="E34">
        <f>HECO!E27*1000000*$K34/($M34*$N34)</f>
        <v>0.16422944711579576</v>
      </c>
      <c r="F34">
        <f t="shared" si="5"/>
        <v>0.49894054881097621</v>
      </c>
      <c r="G34">
        <f t="shared" si="6"/>
        <v>0.59375</v>
      </c>
      <c r="H34">
        <f>'BAU adoption'!E45</f>
        <v>2.1350970747773822E-2</v>
      </c>
      <c r="J34">
        <f t="shared" ref="J34:L52" si="14">J$7+($A34-$I$7)*J$9</f>
        <v>39.044146825396822</v>
      </c>
      <c r="K34">
        <f t="shared" si="14"/>
        <v>4</v>
      </c>
      <c r="L34">
        <f t="shared" si="14"/>
        <v>525</v>
      </c>
      <c r="M34">
        <f t="shared" si="13"/>
        <v>816908</v>
      </c>
      <c r="N34">
        <f t="shared" si="13"/>
        <v>8706</v>
      </c>
      <c r="P34">
        <f t="shared" si="7"/>
        <v>584</v>
      </c>
      <c r="Q34">
        <f t="shared" si="8"/>
        <v>292</v>
      </c>
      <c r="R34">
        <f t="shared" si="9"/>
        <v>146</v>
      </c>
      <c r="S34">
        <f t="shared" si="10"/>
        <v>292</v>
      </c>
      <c r="T34">
        <f t="shared" si="10"/>
        <v>887.11642650833949</v>
      </c>
      <c r="U34">
        <f t="shared" si="11"/>
        <v>1055.6876555624999</v>
      </c>
      <c r="V34">
        <f t="shared" si="12"/>
        <v>37.962031583496191</v>
      </c>
    </row>
    <row r="35" spans="1:22">
      <c r="A35">
        <v>2033</v>
      </c>
      <c r="B35">
        <f>HECO!B28*1000000*$K35/($M35*$N35)</f>
        <v>0.35826766374233526</v>
      </c>
      <c r="C35">
        <f>HECO!C28*1000000*$K35/($M35*$N35)</f>
        <v>0.17941504667787275</v>
      </c>
      <c r="D35">
        <f>HECO!D28*1000000*$K35/($M35*$N35)</f>
        <v>8.9426308532231255E-2</v>
      </c>
      <c r="E35">
        <f>HECO!E28*1000000*$K35/($M35*$N35)</f>
        <v>0.17941504667787275</v>
      </c>
      <c r="F35">
        <f t="shared" si="5"/>
        <v>0.5511421033577687</v>
      </c>
      <c r="G35">
        <f t="shared" si="6"/>
        <v>0.625</v>
      </c>
      <c r="H35">
        <f>'BAU adoption'!E46</f>
        <v>2.2403276902775816E-2</v>
      </c>
      <c r="J35">
        <f t="shared" si="14"/>
        <v>39.886904761904759</v>
      </c>
      <c r="K35">
        <f t="shared" si="14"/>
        <v>4</v>
      </c>
      <c r="L35">
        <f t="shared" si="14"/>
        <v>500</v>
      </c>
      <c r="M35">
        <f t="shared" si="13"/>
        <v>816908</v>
      </c>
      <c r="N35">
        <f t="shared" si="13"/>
        <v>8706</v>
      </c>
      <c r="P35">
        <f t="shared" si="7"/>
        <v>637</v>
      </c>
      <c r="Q35">
        <f t="shared" si="8"/>
        <v>319</v>
      </c>
      <c r="R35">
        <f t="shared" si="9"/>
        <v>159</v>
      </c>
      <c r="S35">
        <f t="shared" si="10"/>
        <v>319</v>
      </c>
      <c r="T35">
        <f t="shared" si="10"/>
        <v>979.93080416934379</v>
      </c>
      <c r="U35">
        <f t="shared" si="11"/>
        <v>1111.25016375</v>
      </c>
      <c r="V35">
        <f t="shared" si="12"/>
        <v>39.833032202793952</v>
      </c>
    </row>
    <row r="36" spans="1:22">
      <c r="A36">
        <f>A35+1</f>
        <v>2034</v>
      </c>
      <c r="B36">
        <f>HECO!B29*1000000*$K36/($M36*$N36)</f>
        <v>0.388076433253079</v>
      </c>
      <c r="C36">
        <f>HECO!C29*1000000*$K36/($M36*$N36)</f>
        <v>0.19460064623994977</v>
      </c>
      <c r="D36">
        <f>HECO!D29*1000000*$K36/($M36*$N36)</f>
        <v>9.6737893506564629E-2</v>
      </c>
      <c r="E36">
        <f>HECO!E29*1000000*$K36/($M36*$N36)</f>
        <v>0.19460064623994977</v>
      </c>
      <c r="F36">
        <f t="shared" si="5"/>
        <v>0.60334365790456124</v>
      </c>
      <c r="G36">
        <f t="shared" si="6"/>
        <v>0.65625</v>
      </c>
      <c r="H36">
        <f>'BAU adoption'!E47</f>
        <v>2.3455583057777816E-2</v>
      </c>
      <c r="J36">
        <f t="shared" si="14"/>
        <v>40.729662698412696</v>
      </c>
      <c r="K36">
        <f t="shared" si="14"/>
        <v>4</v>
      </c>
      <c r="L36">
        <f t="shared" si="14"/>
        <v>475</v>
      </c>
      <c r="M36">
        <f t="shared" si="13"/>
        <v>816908</v>
      </c>
      <c r="N36">
        <f t="shared" si="13"/>
        <v>8706</v>
      </c>
      <c r="P36">
        <f t="shared" si="7"/>
        <v>690</v>
      </c>
      <c r="Q36">
        <f t="shared" si="8"/>
        <v>346</v>
      </c>
      <c r="R36">
        <f t="shared" si="9"/>
        <v>172</v>
      </c>
      <c r="S36">
        <f t="shared" si="10"/>
        <v>346</v>
      </c>
      <c r="T36">
        <f t="shared" si="10"/>
        <v>1072.7451818303482</v>
      </c>
      <c r="U36">
        <f t="shared" si="11"/>
        <v>1166.8126719375</v>
      </c>
      <c r="V36">
        <f t="shared" si="12"/>
        <v>41.704032822091719</v>
      </c>
    </row>
    <row r="37" spans="1:22">
      <c r="A37">
        <f t="shared" ref="A37:A52" si="15">A36+1</f>
        <v>2035</v>
      </c>
      <c r="B37">
        <f>HECO!B30*1000000*$K37/($M37*$N37)</f>
        <v>0.4173227731504125</v>
      </c>
      <c r="C37">
        <f>HECO!C30*1000000*$K37/($M37*$N37)</f>
        <v>0.20922381618861652</v>
      </c>
      <c r="D37">
        <f>HECO!D30*1000000*$K37/($M37*$N37)</f>
        <v>0.104049478480898</v>
      </c>
      <c r="E37">
        <f>HECO!E30*1000000*$K37/($M37*$N37)</f>
        <v>0.20922381618861652</v>
      </c>
      <c r="F37">
        <f t="shared" si="5"/>
        <v>0.65461694215745614</v>
      </c>
      <c r="G37">
        <f t="shared" si="6"/>
        <v>0.6875</v>
      </c>
      <c r="H37">
        <f>'BAU adoption'!E48</f>
        <v>2.4507889212779816E-2</v>
      </c>
      <c r="J37">
        <f t="shared" si="14"/>
        <v>41.572420634920633</v>
      </c>
      <c r="K37">
        <f t="shared" si="14"/>
        <v>4</v>
      </c>
      <c r="L37">
        <f t="shared" si="14"/>
        <v>450</v>
      </c>
      <c r="M37">
        <f t="shared" si="13"/>
        <v>816908</v>
      </c>
      <c r="N37">
        <f t="shared" si="13"/>
        <v>8706</v>
      </c>
      <c r="P37">
        <f t="shared" si="7"/>
        <v>742</v>
      </c>
      <c r="Q37">
        <f t="shared" si="8"/>
        <v>372</v>
      </c>
      <c r="R37">
        <f t="shared" si="9"/>
        <v>185</v>
      </c>
      <c r="S37">
        <f t="shared" si="10"/>
        <v>372</v>
      </c>
      <c r="T37">
        <f t="shared" si="10"/>
        <v>1163.9090946655958</v>
      </c>
      <c r="U37">
        <f t="shared" si="11"/>
        <v>1222.375180125</v>
      </c>
      <c r="V37">
        <f t="shared" si="12"/>
        <v>43.575033441389486</v>
      </c>
    </row>
    <row r="38" spans="1:22">
      <c r="A38">
        <f t="shared" si="15"/>
        <v>2036</v>
      </c>
      <c r="B38">
        <f>HECO!B31*1000000*$K38/($M38*$N38)</f>
        <v>0.44713154266115623</v>
      </c>
      <c r="C38">
        <f>HECO!C31*1000000*$K38/($M38*$N38)</f>
        <v>0.22440941575069351</v>
      </c>
      <c r="D38">
        <f>HECO!D31*1000000*$K38/($M38*$N38)</f>
        <v>0.11136106345523136</v>
      </c>
      <c r="E38">
        <f>HECO!E31*1000000*$K38/($M38*$N38)</f>
        <v>0.22440941575069351</v>
      </c>
      <c r="F38">
        <f t="shared" si="5"/>
        <v>0.70409855979803904</v>
      </c>
      <c r="G38">
        <f t="shared" si="6"/>
        <v>0.71875</v>
      </c>
      <c r="H38">
        <f>'BAU adoption'!E49</f>
        <v>2.5560195367781813E-2</v>
      </c>
      <c r="J38">
        <f t="shared" si="14"/>
        <v>42.415178571428569</v>
      </c>
      <c r="K38">
        <f t="shared" si="14"/>
        <v>4</v>
      </c>
      <c r="L38">
        <f t="shared" si="14"/>
        <v>425</v>
      </c>
      <c r="M38">
        <f t="shared" si="13"/>
        <v>816908</v>
      </c>
      <c r="N38">
        <f t="shared" si="13"/>
        <v>8706</v>
      </c>
      <c r="P38">
        <f t="shared" si="7"/>
        <v>795</v>
      </c>
      <c r="Q38">
        <f t="shared" si="8"/>
        <v>399</v>
      </c>
      <c r="R38">
        <f t="shared" si="9"/>
        <v>197.99999999999997</v>
      </c>
      <c r="S38">
        <f t="shared" si="10"/>
        <v>399</v>
      </c>
      <c r="T38">
        <f t="shared" si="10"/>
        <v>1251.8874237947362</v>
      </c>
      <c r="U38">
        <f t="shared" si="11"/>
        <v>1277.9376883125001</v>
      </c>
      <c r="V38">
        <f t="shared" si="12"/>
        <v>45.446034060687253</v>
      </c>
    </row>
    <row r="39" spans="1:22">
      <c r="A39">
        <f t="shared" si="15"/>
        <v>2037</v>
      </c>
      <c r="B39">
        <f>HECO!B32*1000000*$K39/($M39*$N39)</f>
        <v>0.47581545294507949</v>
      </c>
      <c r="C39">
        <f>HECO!C32*1000000*$K39/($M39*$N39)</f>
        <v>0.23847015608595001</v>
      </c>
      <c r="D39">
        <f>HECO!D32*1000000*$K39/($M39*$N39)</f>
        <v>0.11867264842956474</v>
      </c>
      <c r="E39">
        <f>HECO!E32*1000000*$K39/($M39*$N39)</f>
        <v>0.23847015608595001</v>
      </c>
      <c r="F39">
        <f t="shared" si="5"/>
        <v>0.75104545994230554</v>
      </c>
      <c r="G39">
        <f t="shared" si="6"/>
        <v>0.75</v>
      </c>
      <c r="H39">
        <f>'BAU adoption'!E50</f>
        <v>2.6612501522783813E-2</v>
      </c>
      <c r="J39">
        <f t="shared" si="14"/>
        <v>43.257936507936506</v>
      </c>
      <c r="K39">
        <f t="shared" si="14"/>
        <v>4</v>
      </c>
      <c r="L39">
        <f t="shared" si="14"/>
        <v>400</v>
      </c>
      <c r="M39">
        <f t="shared" si="13"/>
        <v>816908</v>
      </c>
      <c r="N39">
        <f t="shared" si="13"/>
        <v>8706</v>
      </c>
      <c r="P39">
        <f t="shared" si="7"/>
        <v>846</v>
      </c>
      <c r="Q39">
        <f t="shared" si="8"/>
        <v>424</v>
      </c>
      <c r="R39">
        <f t="shared" si="9"/>
        <v>210.99999999999997</v>
      </c>
      <c r="S39">
        <f t="shared" si="10"/>
        <v>424</v>
      </c>
      <c r="T39">
        <f t="shared" si="10"/>
        <v>1335.3590245513299</v>
      </c>
      <c r="U39">
        <f t="shared" si="11"/>
        <v>1333.5001964999999</v>
      </c>
      <c r="V39">
        <f t="shared" si="12"/>
        <v>47.317034679985014</v>
      </c>
    </row>
    <row r="40" spans="1:22">
      <c r="A40">
        <f t="shared" si="15"/>
        <v>2038</v>
      </c>
      <c r="B40">
        <f>HECO!B33*1000000*$K40/($M40*$N40)</f>
        <v>0.5033745040021822</v>
      </c>
      <c r="C40">
        <f>HECO!C33*1000000*$K40/($M40*$N40)</f>
        <v>0.25196846680779622</v>
      </c>
      <c r="D40">
        <f>HECO!D33*1000000*$K40/($M40*$N40)</f>
        <v>0.12542180379048787</v>
      </c>
      <c r="E40">
        <f>HECO!E33*1000000*$K40/($M40*$N40)</f>
        <v>0.25196846680779622</v>
      </c>
      <c r="F40">
        <f t="shared" si="5"/>
        <v>0.79487387195746517</v>
      </c>
      <c r="G40">
        <f t="shared" si="6"/>
        <v>0.78125</v>
      </c>
      <c r="H40">
        <f>'BAU adoption'!E51</f>
        <v>2.7664807677785813E-2</v>
      </c>
      <c r="J40">
        <f t="shared" si="14"/>
        <v>44.100694444444443</v>
      </c>
      <c r="K40">
        <f t="shared" si="14"/>
        <v>4</v>
      </c>
      <c r="L40">
        <f t="shared" si="14"/>
        <v>375</v>
      </c>
      <c r="M40">
        <f t="shared" si="13"/>
        <v>816908</v>
      </c>
      <c r="N40">
        <f t="shared" si="13"/>
        <v>8706</v>
      </c>
      <c r="P40">
        <f t="shared" si="7"/>
        <v>895</v>
      </c>
      <c r="Q40">
        <f t="shared" si="8"/>
        <v>448</v>
      </c>
      <c r="R40">
        <f t="shared" si="9"/>
        <v>223.00000000000003</v>
      </c>
      <c r="S40">
        <f t="shared" si="10"/>
        <v>448</v>
      </c>
      <c r="T40">
        <f t="shared" si="10"/>
        <v>1413.2859525973277</v>
      </c>
      <c r="U40">
        <f t="shared" si="11"/>
        <v>1389.0627046874999</v>
      </c>
      <c r="V40">
        <f t="shared" si="12"/>
        <v>49.188035299282788</v>
      </c>
    </row>
    <row r="41" spans="1:22">
      <c r="A41">
        <f t="shared" si="15"/>
        <v>2039</v>
      </c>
      <c r="B41">
        <f>HECO!B34*1000000*$K41/($M41*$N41)</f>
        <v>0.52924626621905413</v>
      </c>
      <c r="C41">
        <f>HECO!C34*1000000*$K41/($M41*$N41)</f>
        <v>0.26490434791623219</v>
      </c>
      <c r="D41">
        <f>HECO!D34*1000000*$K41/($M41*$N41)</f>
        <v>0.13217095915141097</v>
      </c>
      <c r="E41">
        <f>HECO!E34*1000000*$K41/($M41*$N41)</f>
        <v>0.26490434791623219</v>
      </c>
      <c r="F41">
        <f t="shared" si="5"/>
        <v>0.83517829982371361</v>
      </c>
      <c r="G41">
        <f t="shared" si="6"/>
        <v>0.8125</v>
      </c>
      <c r="H41">
        <f>'BAU adoption'!E52</f>
        <v>2.871711383278781E-2</v>
      </c>
      <c r="J41">
        <f t="shared" si="14"/>
        <v>44.94345238095238</v>
      </c>
      <c r="K41">
        <f t="shared" si="14"/>
        <v>4</v>
      </c>
      <c r="L41">
        <f t="shared" si="14"/>
        <v>350</v>
      </c>
      <c r="M41">
        <f t="shared" si="13"/>
        <v>816908</v>
      </c>
      <c r="N41">
        <f t="shared" si="13"/>
        <v>8706</v>
      </c>
      <c r="P41">
        <f t="shared" si="7"/>
        <v>941</v>
      </c>
      <c r="Q41">
        <f t="shared" si="8"/>
        <v>470.99999999999994</v>
      </c>
      <c r="R41">
        <f t="shared" si="9"/>
        <v>235</v>
      </c>
      <c r="S41">
        <f t="shared" si="10"/>
        <v>470.99999999999994</v>
      </c>
      <c r="T41">
        <f t="shared" si="10"/>
        <v>1484.9472359032775</v>
      </c>
      <c r="U41">
        <f t="shared" si="11"/>
        <v>1444.625212875</v>
      </c>
      <c r="V41">
        <f t="shared" si="12"/>
        <v>51.059035918580548</v>
      </c>
    </row>
    <row r="42" spans="1:22">
      <c r="A42">
        <f t="shared" si="15"/>
        <v>2040</v>
      </c>
      <c r="B42">
        <f>HECO!B35*1000000*$K42/($M42*$N42)</f>
        <v>0.55343073959569533</v>
      </c>
      <c r="C42">
        <f>HECO!C35*1000000*$K42/($M42*$N42)</f>
        <v>0.27727779941125791</v>
      </c>
      <c r="D42">
        <f>HECO!D35*1000000*$K42/($M42*$N42)</f>
        <v>0.13779525528551356</v>
      </c>
      <c r="E42">
        <f>HECO!E35*1000000*$K42/($M42*$N42)</f>
        <v>0.27727779941125791</v>
      </c>
      <c r="F42">
        <f t="shared" si="5"/>
        <v>0.87173114175453059</v>
      </c>
      <c r="G42">
        <f t="shared" si="6"/>
        <v>0.84375</v>
      </c>
      <c r="H42">
        <f>'BAU adoption'!E53</f>
        <v>2.976941998778981E-2</v>
      </c>
      <c r="J42">
        <f t="shared" si="14"/>
        <v>45.786210317460316</v>
      </c>
      <c r="K42">
        <f t="shared" si="14"/>
        <v>4</v>
      </c>
      <c r="L42">
        <f t="shared" si="14"/>
        <v>325</v>
      </c>
      <c r="M42">
        <f t="shared" si="13"/>
        <v>816908</v>
      </c>
      <c r="N42">
        <f t="shared" si="13"/>
        <v>8706</v>
      </c>
      <c r="P42">
        <f t="shared" si="7"/>
        <v>984</v>
      </c>
      <c r="Q42">
        <f t="shared" si="8"/>
        <v>493</v>
      </c>
      <c r="R42">
        <f t="shared" si="9"/>
        <v>245</v>
      </c>
      <c r="S42">
        <f t="shared" si="10"/>
        <v>493</v>
      </c>
      <c r="T42">
        <f t="shared" si="10"/>
        <v>1549.9381984331146</v>
      </c>
      <c r="U42">
        <f t="shared" si="11"/>
        <v>1500.1877210625</v>
      </c>
      <c r="V42">
        <f t="shared" si="12"/>
        <v>52.930036537878316</v>
      </c>
    </row>
    <row r="43" spans="1:22">
      <c r="A43">
        <f t="shared" si="15"/>
        <v>2041</v>
      </c>
      <c r="B43">
        <f>HECO!B36*1000000*$K43/($M43*$N43)</f>
        <v>0.57705278335892618</v>
      </c>
      <c r="C43">
        <f>HECO!C36*1000000*$K43/($M43*$N43)</f>
        <v>0.28908882129287333</v>
      </c>
      <c r="D43">
        <f>HECO!D36*1000000*$K43/($M43*$N43)</f>
        <v>0.14398198103302642</v>
      </c>
      <c r="E43">
        <f>HECO!E36*1000000*$K43/($M43*$N43)</f>
        <v>0.28908882129287333</v>
      </c>
      <c r="F43">
        <f t="shared" si="5"/>
        <v>0.90446660815966717</v>
      </c>
      <c r="G43">
        <f t="shared" si="6"/>
        <v>0.875</v>
      </c>
      <c r="H43">
        <f>'BAU adoption'!E54</f>
        <v>3.0821726142791807E-2</v>
      </c>
      <c r="J43">
        <f t="shared" si="14"/>
        <v>46.628968253968253</v>
      </c>
      <c r="K43">
        <f t="shared" si="14"/>
        <v>4</v>
      </c>
      <c r="L43">
        <f t="shared" si="14"/>
        <v>300</v>
      </c>
      <c r="M43">
        <f t="shared" si="13"/>
        <v>816908</v>
      </c>
      <c r="N43">
        <f t="shared" si="13"/>
        <v>8706</v>
      </c>
      <c r="P43">
        <f t="shared" si="7"/>
        <v>1026</v>
      </c>
      <c r="Q43">
        <f t="shared" si="8"/>
        <v>513.99999999999989</v>
      </c>
      <c r="R43">
        <f t="shared" si="9"/>
        <v>256</v>
      </c>
      <c r="S43">
        <f t="shared" si="10"/>
        <v>513.99999999999989</v>
      </c>
      <c r="T43">
        <f t="shared" si="10"/>
        <v>1608.1418662781396</v>
      </c>
      <c r="U43">
        <f t="shared" si="11"/>
        <v>1555.7502292500001</v>
      </c>
      <c r="V43">
        <f t="shared" si="12"/>
        <v>54.801037157176083</v>
      </c>
    </row>
    <row r="44" spans="1:22">
      <c r="A44">
        <f t="shared" si="15"/>
        <v>2042</v>
      </c>
      <c r="B44">
        <f>HECO!B37*1000000*$K44/($M44*$N44)</f>
        <v>0.59786267905510582</v>
      </c>
      <c r="C44">
        <f>HECO!C37*1000000*$K44/($M44*$N44)</f>
        <v>0.29977498394766827</v>
      </c>
      <c r="D44">
        <f>HECO!D37*1000000*$K44/($M44*$N44)</f>
        <v>0.14904384755371874</v>
      </c>
      <c r="E44">
        <f>HECO!E37*1000000*$K44/($M44*$N44)</f>
        <v>0.29977498394766827</v>
      </c>
      <c r="F44">
        <f t="shared" si="5"/>
        <v>0.93345426178581536</v>
      </c>
      <c r="G44">
        <f t="shared" si="6"/>
        <v>0.90625</v>
      </c>
      <c r="H44">
        <f>'BAU adoption'!E55</f>
        <v>3.1874032297793807E-2</v>
      </c>
      <c r="J44">
        <f t="shared" si="14"/>
        <v>47.47172619047619</v>
      </c>
      <c r="K44">
        <f t="shared" si="14"/>
        <v>4</v>
      </c>
      <c r="L44">
        <f t="shared" si="14"/>
        <v>275</v>
      </c>
      <c r="M44">
        <f t="shared" si="13"/>
        <v>816908</v>
      </c>
      <c r="N44">
        <f t="shared" si="13"/>
        <v>8706</v>
      </c>
      <c r="P44">
        <f t="shared" si="7"/>
        <v>1063</v>
      </c>
      <c r="Q44">
        <f t="shared" si="8"/>
        <v>532.99999999999989</v>
      </c>
      <c r="R44">
        <f t="shared" si="9"/>
        <v>264.99999999999994</v>
      </c>
      <c r="S44">
        <f t="shared" si="10"/>
        <v>532.99999999999989</v>
      </c>
      <c r="T44">
        <f t="shared" si="10"/>
        <v>1659.6819220201962</v>
      </c>
      <c r="U44">
        <f t="shared" si="11"/>
        <v>1611.3127374374999</v>
      </c>
      <c r="V44">
        <f t="shared" si="12"/>
        <v>56.67203777647385</v>
      </c>
    </row>
    <row r="45" spans="1:22">
      <c r="A45">
        <f t="shared" si="15"/>
        <v>2043</v>
      </c>
      <c r="B45">
        <f>HECO!B38*1000000*$K45/($M45*$N45)</f>
        <v>0.61754771552446486</v>
      </c>
      <c r="C45">
        <f>HECO!C38*1000000*$K45/($M45*$N45)</f>
        <v>0.30933628737564267</v>
      </c>
      <c r="D45">
        <f>HECO!D38*1000000*$K45/($M45*$N45)</f>
        <v>0.15410571407441109</v>
      </c>
      <c r="E45">
        <f>HECO!E38*1000000*$K45/($M45*$N45)</f>
        <v>0.30933628737564267</v>
      </c>
      <c r="F45">
        <f t="shared" si="5"/>
        <v>0.95886769026535146</v>
      </c>
      <c r="G45">
        <f t="shared" si="6"/>
        <v>0.9375</v>
      </c>
      <c r="H45">
        <f>'BAU adoption'!E56</f>
        <v>3.2926338452795807E-2</v>
      </c>
      <c r="J45">
        <f t="shared" si="14"/>
        <v>48.314484126984127</v>
      </c>
      <c r="K45">
        <f t="shared" si="14"/>
        <v>4</v>
      </c>
      <c r="L45">
        <f t="shared" si="14"/>
        <v>250</v>
      </c>
      <c r="M45">
        <f t="shared" si="13"/>
        <v>816908</v>
      </c>
      <c r="N45">
        <f t="shared" si="13"/>
        <v>8706</v>
      </c>
      <c r="P45">
        <f t="shared" si="7"/>
        <v>1098</v>
      </c>
      <c r="Q45">
        <f t="shared" si="8"/>
        <v>550</v>
      </c>
      <c r="R45">
        <f t="shared" si="9"/>
        <v>274</v>
      </c>
      <c r="S45">
        <f t="shared" si="10"/>
        <v>550</v>
      </c>
      <c r="T45">
        <f t="shared" si="10"/>
        <v>1704.8670045151296</v>
      </c>
      <c r="U45">
        <f t="shared" si="11"/>
        <v>1666.8752456249999</v>
      </c>
      <c r="V45">
        <f t="shared" si="12"/>
        <v>58.543038395771624</v>
      </c>
    </row>
    <row r="46" spans="1:22">
      <c r="A46">
        <f t="shared" si="15"/>
        <v>2044</v>
      </c>
      <c r="B46">
        <f>HECO!B39*1000000*$K46/($M46*$N46)</f>
        <v>0.63498303354018293</v>
      </c>
      <c r="C46">
        <f>HECO!C39*1000000*$K46/($M46*$N46)</f>
        <v>0.31833516119020683</v>
      </c>
      <c r="D46">
        <f>HECO!D39*1000000*$K46/($M46*$N46)</f>
        <v>0.15860515098169317</v>
      </c>
      <c r="E46">
        <f>HECO!E39*1000000*$K46/($M46*$N46)</f>
        <v>0.31833516119020683</v>
      </c>
      <c r="F46">
        <f t="shared" si="5"/>
        <v>0.98095294640322861</v>
      </c>
      <c r="G46">
        <f t="shared" si="6"/>
        <v>0.96875</v>
      </c>
      <c r="H46">
        <f>'BAU adoption'!E57</f>
        <v>3.3978644607797807E-2</v>
      </c>
      <c r="J46">
        <f t="shared" si="14"/>
        <v>49.157242063492063</v>
      </c>
      <c r="K46">
        <f t="shared" si="14"/>
        <v>4</v>
      </c>
      <c r="L46">
        <f t="shared" si="14"/>
        <v>225</v>
      </c>
      <c r="M46">
        <f t="shared" ref="M46:N52" si="16">M$7+($A46-$I$7)*M$9</f>
        <v>816908</v>
      </c>
      <c r="N46">
        <f t="shared" si="16"/>
        <v>8706</v>
      </c>
      <c r="P46">
        <f t="shared" si="7"/>
        <v>1129</v>
      </c>
      <c r="Q46">
        <f t="shared" si="8"/>
        <v>566</v>
      </c>
      <c r="R46">
        <f t="shared" si="9"/>
        <v>282</v>
      </c>
      <c r="S46">
        <f t="shared" si="10"/>
        <v>566</v>
      </c>
      <c r="T46">
        <f t="shared" si="10"/>
        <v>1744.1345957146125</v>
      </c>
      <c r="U46">
        <f t="shared" si="11"/>
        <v>1722.4377538125</v>
      </c>
      <c r="V46">
        <f t="shared" si="12"/>
        <v>60.414039015069385</v>
      </c>
    </row>
    <row r="47" spans="1:22">
      <c r="A47">
        <f t="shared" si="15"/>
        <v>2045</v>
      </c>
      <c r="B47">
        <f>HECO!B40*1000000*$K47/($M47*$N47)</f>
        <v>0.65073106271567016</v>
      </c>
      <c r="C47">
        <f>HECO!C40*1000000*$K47/($M47*$N47)</f>
        <v>0.3262091757779505</v>
      </c>
      <c r="D47">
        <f>HECO!D40*1000000*$K47/($M47*$N47)</f>
        <v>0.16254215827556498</v>
      </c>
      <c r="E47">
        <f>HECO!E40*1000000*$K47/($M47*$N47)</f>
        <v>0.3262091757779505</v>
      </c>
      <c r="F47">
        <f t="shared" si="5"/>
        <v>1</v>
      </c>
      <c r="G47">
        <f t="shared" si="6"/>
        <v>1</v>
      </c>
      <c r="H47">
        <f>'BAU adoption'!E58</f>
        <v>3.5030950762799801E-2</v>
      </c>
      <c r="J47">
        <f t="shared" si="14"/>
        <v>50</v>
      </c>
      <c r="K47">
        <f t="shared" si="14"/>
        <v>4</v>
      </c>
      <c r="L47">
        <f t="shared" si="14"/>
        <v>200</v>
      </c>
      <c r="M47">
        <f t="shared" si="16"/>
        <v>816908</v>
      </c>
      <c r="N47">
        <f t="shared" si="16"/>
        <v>8706</v>
      </c>
      <c r="P47">
        <f t="shared" si="7"/>
        <v>1157</v>
      </c>
      <c r="Q47">
        <f t="shared" si="8"/>
        <v>580</v>
      </c>
      <c r="R47">
        <f t="shared" si="9"/>
        <v>289</v>
      </c>
      <c r="S47">
        <f t="shared" si="10"/>
        <v>580</v>
      </c>
      <c r="T47">
        <f t="shared" si="10"/>
        <v>1778.000262</v>
      </c>
      <c r="U47">
        <f t="shared" si="11"/>
        <v>1778.000262</v>
      </c>
      <c r="V47">
        <f t="shared" si="12"/>
        <v>62.285039634367145</v>
      </c>
    </row>
    <row r="48" spans="1:22">
      <c r="A48">
        <f t="shared" si="15"/>
        <v>2046</v>
      </c>
      <c r="B48">
        <f>HECO!B41*1000000*$K48/($M48*$N48)</f>
        <v>0.66479180305092667</v>
      </c>
      <c r="C48">
        <f>HECO!C41*1000000*$K48/($M48*$N48)</f>
        <v>0.33295833113887358</v>
      </c>
      <c r="D48">
        <f>HECO!D41*1000000*$K48/($M48*$N48)</f>
        <v>0.16591673595602655</v>
      </c>
      <c r="E48">
        <f>HECO!E41*1000000*$K48/($M48*$N48)</f>
        <v>0.33295833113887358</v>
      </c>
      <c r="F48">
        <f t="shared" si="5"/>
        <v>1.0163190068228189</v>
      </c>
      <c r="G48">
        <f t="shared" si="6"/>
        <v>1.03125</v>
      </c>
      <c r="H48">
        <f>'BAU adoption'!E59</f>
        <v>3.6083256917801801E-2</v>
      </c>
      <c r="J48">
        <f t="shared" si="14"/>
        <v>50.842757936507937</v>
      </c>
      <c r="K48">
        <f t="shared" si="14"/>
        <v>4</v>
      </c>
      <c r="L48">
        <f t="shared" si="14"/>
        <v>175</v>
      </c>
      <c r="M48">
        <f t="shared" si="16"/>
        <v>816908</v>
      </c>
      <c r="N48">
        <f t="shared" si="16"/>
        <v>8706</v>
      </c>
      <c r="P48">
        <f t="shared" si="7"/>
        <v>1182</v>
      </c>
      <c r="Q48">
        <f t="shared" si="8"/>
        <v>592</v>
      </c>
      <c r="R48">
        <f t="shared" si="9"/>
        <v>295</v>
      </c>
      <c r="S48">
        <f t="shared" si="10"/>
        <v>592</v>
      </c>
      <c r="T48">
        <f t="shared" si="10"/>
        <v>1807.0154604065522</v>
      </c>
      <c r="U48">
        <f t="shared" si="11"/>
        <v>1833.5627701875001</v>
      </c>
      <c r="V48">
        <f t="shared" si="12"/>
        <v>64.156040253664912</v>
      </c>
    </row>
    <row r="49" spans="1:22">
      <c r="A49">
        <f t="shared" si="15"/>
        <v>2047</v>
      </c>
      <c r="B49">
        <f>HECO!B42*1000000*$K49/($M49*$N49)</f>
        <v>0.67660282493254209</v>
      </c>
      <c r="C49">
        <f>HECO!C42*1000000*$K49/($M49*$N49)</f>
        <v>0.33858262727297617</v>
      </c>
      <c r="D49">
        <f>HECO!D42*1000000*$K49/($M49*$N49)</f>
        <v>0.16872888402307784</v>
      </c>
      <c r="E49">
        <f>HECO!E42*1000000*$K49/($M49*$N49)</f>
        <v>0.33858262727297617</v>
      </c>
      <c r="F49">
        <f t="shared" si="5"/>
        <v>1.0302220091717662</v>
      </c>
      <c r="G49">
        <f t="shared" si="6"/>
        <v>1.0625</v>
      </c>
      <c r="H49">
        <f>'BAU adoption'!E60</f>
        <v>3.7135563072803801E-2</v>
      </c>
      <c r="J49">
        <f t="shared" si="14"/>
        <v>51.685515873015873</v>
      </c>
      <c r="K49">
        <f t="shared" si="14"/>
        <v>4</v>
      </c>
      <c r="L49">
        <f t="shared" si="14"/>
        <v>150</v>
      </c>
      <c r="M49">
        <f t="shared" si="16"/>
        <v>816908</v>
      </c>
      <c r="N49">
        <f t="shared" si="16"/>
        <v>8706</v>
      </c>
      <c r="P49">
        <f t="shared" si="7"/>
        <v>1203</v>
      </c>
      <c r="Q49">
        <f t="shared" si="8"/>
        <v>602</v>
      </c>
      <c r="R49">
        <f t="shared" si="9"/>
        <v>300</v>
      </c>
      <c r="S49">
        <f t="shared" si="10"/>
        <v>602</v>
      </c>
      <c r="T49">
        <f t="shared" si="10"/>
        <v>1831.7350022255666</v>
      </c>
      <c r="U49">
        <f t="shared" si="11"/>
        <v>1889.1252783750001</v>
      </c>
      <c r="V49">
        <f t="shared" si="12"/>
        <v>66.027040872962687</v>
      </c>
    </row>
    <row r="50" spans="1:22">
      <c r="A50">
        <f t="shared" si="15"/>
        <v>2048</v>
      </c>
      <c r="B50">
        <f>HECO!B43*1000000*$K50/($M50*$N50)</f>
        <v>0.68616412836051655</v>
      </c>
      <c r="C50">
        <f>HECO!C43*1000000*$K50/($M50*$N50)</f>
        <v>0.34364449379366852</v>
      </c>
      <c r="D50">
        <f>HECO!D43*1000000*$K50/($M50*$N50)</f>
        <v>0.17097860247671887</v>
      </c>
      <c r="E50">
        <f>HECO!E43*1000000*$K50/($M50*$N50)</f>
        <v>0.34364449379366852</v>
      </c>
      <c r="F50">
        <f t="shared" si="5"/>
        <v>1.0420098543460035</v>
      </c>
      <c r="G50">
        <f t="shared" si="6"/>
        <v>1.09375</v>
      </c>
      <c r="H50">
        <f>'BAU adoption'!E61</f>
        <v>3.8187869227805801E-2</v>
      </c>
      <c r="J50">
        <f t="shared" si="14"/>
        <v>52.52827380952381</v>
      </c>
      <c r="K50">
        <f t="shared" si="14"/>
        <v>4</v>
      </c>
      <c r="L50">
        <f t="shared" si="14"/>
        <v>125</v>
      </c>
      <c r="M50">
        <f t="shared" si="16"/>
        <v>816908</v>
      </c>
      <c r="N50">
        <f t="shared" si="16"/>
        <v>8706</v>
      </c>
      <c r="P50">
        <f t="shared" si="7"/>
        <v>1220</v>
      </c>
      <c r="Q50">
        <f t="shared" si="8"/>
        <v>611</v>
      </c>
      <c r="R50">
        <f t="shared" si="9"/>
        <v>304</v>
      </c>
      <c r="S50">
        <f t="shared" si="10"/>
        <v>611</v>
      </c>
      <c r="T50">
        <f t="shared" si="10"/>
        <v>1852.6937940337762</v>
      </c>
      <c r="U50">
        <f t="shared" si="11"/>
        <v>1944.6877865624999</v>
      </c>
      <c r="V50">
        <f t="shared" si="12"/>
        <v>67.898041492260461</v>
      </c>
    </row>
    <row r="51" spans="1:22">
      <c r="A51">
        <f t="shared" si="15"/>
        <v>2049</v>
      </c>
      <c r="B51">
        <f>HECO!B44*1000000*$K51/($M51*$N51)</f>
        <v>0.6946005725616704</v>
      </c>
      <c r="C51">
        <f>HECO!C44*1000000*$K51/($M51*$N51)</f>
        <v>0.34758150108754032</v>
      </c>
      <c r="D51">
        <f>HECO!D44*1000000*$K51/($M51*$N51)</f>
        <v>0.17322832093035992</v>
      </c>
      <c r="E51">
        <f>HECO!E44*1000000*$K51/($M51*$N51)</f>
        <v>0.34758150108754032</v>
      </c>
      <c r="F51">
        <f t="shared" si="5"/>
        <v>1.0519636421417713</v>
      </c>
      <c r="G51">
        <f t="shared" si="6"/>
        <v>1.125</v>
      </c>
      <c r="H51">
        <f>'BAU adoption'!E62</f>
        <v>3.9240175382807801E-2</v>
      </c>
      <c r="J51">
        <f t="shared" si="14"/>
        <v>53.371031746031747</v>
      </c>
      <c r="K51">
        <f t="shared" si="14"/>
        <v>4</v>
      </c>
      <c r="L51">
        <f t="shared" si="14"/>
        <v>100</v>
      </c>
      <c r="M51">
        <f t="shared" si="16"/>
        <v>816908</v>
      </c>
      <c r="N51">
        <f t="shared" si="16"/>
        <v>8706</v>
      </c>
      <c r="P51">
        <f t="shared" si="7"/>
        <v>1235</v>
      </c>
      <c r="Q51">
        <f t="shared" si="8"/>
        <v>618</v>
      </c>
      <c r="R51">
        <f t="shared" si="9"/>
        <v>308</v>
      </c>
      <c r="S51">
        <f t="shared" si="10"/>
        <v>618</v>
      </c>
      <c r="T51">
        <f t="shared" si="10"/>
        <v>1870.3916313425436</v>
      </c>
      <c r="U51">
        <f t="shared" si="11"/>
        <v>2000.25029475</v>
      </c>
      <c r="V51">
        <f t="shared" si="12"/>
        <v>69.769042111558207</v>
      </c>
    </row>
    <row r="52" spans="1:22">
      <c r="A52">
        <f t="shared" si="15"/>
        <v>2050</v>
      </c>
      <c r="B52">
        <f>HECO!B45*1000000*$K52/($M52*$N52)</f>
        <v>0.70134972792259354</v>
      </c>
      <c r="C52">
        <f>HECO!C45*1000000*$K52/($M52*$N52)</f>
        <v>0.35151850838141213</v>
      </c>
      <c r="D52">
        <f>HECO!D45*1000000*$K52/($M52*$N52)</f>
        <v>0.17491560977059067</v>
      </c>
      <c r="E52">
        <f>HECO!E45*1000000*$K52/($M52*$N52)</f>
        <v>0.35151850838141213</v>
      </c>
      <c r="F52">
        <f t="shared" si="5"/>
        <v>1.0603398157391453</v>
      </c>
      <c r="G52">
        <f t="shared" si="6"/>
        <v>1.15625</v>
      </c>
      <c r="H52">
        <f>'BAU adoption'!E63</f>
        <v>4.0292481537809802E-2</v>
      </c>
      <c r="J52">
        <f t="shared" si="14"/>
        <v>54.213789682539684</v>
      </c>
      <c r="K52">
        <f t="shared" si="14"/>
        <v>4</v>
      </c>
      <c r="L52">
        <f t="shared" si="14"/>
        <v>75</v>
      </c>
      <c r="M52">
        <f t="shared" si="16"/>
        <v>816908</v>
      </c>
      <c r="N52">
        <f t="shared" si="16"/>
        <v>8706</v>
      </c>
      <c r="P52">
        <f t="shared" si="7"/>
        <v>1247</v>
      </c>
      <c r="Q52">
        <f t="shared" si="8"/>
        <v>625</v>
      </c>
      <c r="R52">
        <f t="shared" si="9"/>
        <v>311</v>
      </c>
      <c r="S52">
        <f t="shared" si="10"/>
        <v>625</v>
      </c>
      <c r="T52">
        <f t="shared" si="10"/>
        <v>1885.284470193232</v>
      </c>
      <c r="U52">
        <f t="shared" si="11"/>
        <v>2055.8128029374998</v>
      </c>
      <c r="V52">
        <f t="shared" si="12"/>
        <v>71.640042730855981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F28" sqref="F28"/>
    </sheetView>
  </sheetViews>
  <sheetFormatPr baseColWidth="10" defaultRowHeight="15" x14ac:dyDescent="0"/>
  <sheetData>
    <row r="1" spans="1:16">
      <c r="A1" t="s">
        <v>7</v>
      </c>
    </row>
    <row r="2" spans="1:16">
      <c r="A2" t="s">
        <v>11</v>
      </c>
    </row>
    <row r="3" spans="1:16">
      <c r="A3" t="s">
        <v>12</v>
      </c>
    </row>
    <row r="5" spans="1:16">
      <c r="B5" t="s">
        <v>10</v>
      </c>
      <c r="N5" t="s">
        <v>36</v>
      </c>
    </row>
    <row r="6" spans="1:16">
      <c r="A6" t="s">
        <v>3</v>
      </c>
      <c r="B6" t="s">
        <v>0</v>
      </c>
      <c r="C6" t="s">
        <v>1</v>
      </c>
      <c r="D6" t="s">
        <v>2</v>
      </c>
      <c r="E6" t="s">
        <v>4</v>
      </c>
      <c r="F6" t="s">
        <v>13</v>
      </c>
      <c r="H6" t="str">
        <f>B6</f>
        <v>Blazing a Bold Frontier</v>
      </c>
      <c r="I6" t="str">
        <f t="shared" ref="I6:K6" si="0">C6</f>
        <v>Stuck in the Middle</v>
      </c>
      <c r="J6" t="str">
        <f t="shared" si="0"/>
        <v>No Burning Desire</v>
      </c>
      <c r="K6" t="str">
        <f t="shared" si="0"/>
        <v>Moved by Passion</v>
      </c>
      <c r="N6" t="s">
        <v>37</v>
      </c>
    </row>
    <row r="7" spans="1:16">
      <c r="A7">
        <v>2012</v>
      </c>
      <c r="B7">
        <v>4</v>
      </c>
      <c r="C7">
        <v>2</v>
      </c>
      <c r="D7">
        <v>1</v>
      </c>
      <c r="E7">
        <v>2</v>
      </c>
      <c r="F7">
        <f>'BAU adoption'!D25</f>
        <v>1.4756670000000001</v>
      </c>
      <c r="H7">
        <f>ABS(B7-outputs!P14)</f>
        <v>0</v>
      </c>
      <c r="I7">
        <f>ABS(C7-outputs!Q14)</f>
        <v>0</v>
      </c>
      <c r="J7">
        <f>ABS(D7-outputs!R14)</f>
        <v>0</v>
      </c>
      <c r="K7">
        <f>ABS(E7-outputs!S14)</f>
        <v>0</v>
      </c>
      <c r="N7" t="s">
        <v>5</v>
      </c>
      <c r="O7">
        <v>2007</v>
      </c>
      <c r="P7">
        <v>2035</v>
      </c>
    </row>
    <row r="8" spans="1:16">
      <c r="A8">
        <v>2013</v>
      </c>
      <c r="B8">
        <v>7</v>
      </c>
      <c r="C8">
        <v>4</v>
      </c>
      <c r="D8">
        <v>2</v>
      </c>
      <c r="E8">
        <v>4</v>
      </c>
      <c r="F8">
        <f>'BAU adoption'!D26</f>
        <v>2.8446855000000002</v>
      </c>
      <c r="H8">
        <f>ABS(B8-outputs!P15)</f>
        <v>0</v>
      </c>
      <c r="I8">
        <f>ABS(C8-outputs!Q15)</f>
        <v>0</v>
      </c>
      <c r="J8">
        <f>ABS(D8-outputs!R15)</f>
        <v>0</v>
      </c>
      <c r="K8">
        <f>ABS(E8-outputs!S15)</f>
        <v>0</v>
      </c>
      <c r="N8" t="s">
        <v>6</v>
      </c>
      <c r="O8" s="1">
        <v>13142000</v>
      </c>
      <c r="P8" s="1">
        <v>15610300</v>
      </c>
    </row>
    <row r="9" spans="1:16">
      <c r="A9">
        <v>2014</v>
      </c>
      <c r="B9">
        <v>12</v>
      </c>
      <c r="C9">
        <v>6</v>
      </c>
      <c r="D9">
        <v>3</v>
      </c>
      <c r="E9">
        <v>6</v>
      </c>
      <c r="F9">
        <f>'BAU adoption'!D27</f>
        <v>4.3573529999999998</v>
      </c>
      <c r="H9">
        <f>ABS(B9-outputs!P16)</f>
        <v>0</v>
      </c>
      <c r="I9">
        <f>ABS(C9-outputs!Q16)</f>
        <v>0</v>
      </c>
      <c r="J9">
        <f>ABS(D9-outputs!R16)</f>
        <v>0</v>
      </c>
      <c r="K9">
        <f>ABS(E9-outputs!S16)</f>
        <v>0</v>
      </c>
      <c r="N9" t="s">
        <v>8</v>
      </c>
      <c r="O9">
        <v>4</v>
      </c>
      <c r="P9">
        <v>4</v>
      </c>
    </row>
    <row r="10" spans="1:16">
      <c r="A10">
        <v>2015</v>
      </c>
      <c r="B10">
        <v>17</v>
      </c>
      <c r="C10">
        <v>9</v>
      </c>
      <c r="D10">
        <v>4</v>
      </c>
      <c r="E10">
        <v>9</v>
      </c>
      <c r="F10">
        <f>'BAU adoption'!D28</f>
        <v>5.8330200000000003</v>
      </c>
      <c r="H10">
        <f>ABS(B10-outputs!P17)</f>
        <v>0</v>
      </c>
      <c r="I10">
        <f>ABS(C10-outputs!Q17)</f>
        <v>0</v>
      </c>
      <c r="J10">
        <f>ABS(D10-outputs!R17)</f>
        <v>0</v>
      </c>
      <c r="K10">
        <f>ABS(E10-outputs!S17)</f>
        <v>0</v>
      </c>
      <c r="N10" t="s">
        <v>9</v>
      </c>
      <c r="O10">
        <f>O8*365/O9/1000000</f>
        <v>1199.2075</v>
      </c>
      <c r="P10">
        <f>P8*365/P9/1000000</f>
        <v>1424.439875</v>
      </c>
    </row>
    <row r="11" spans="1:16">
      <c r="A11">
        <v>2016</v>
      </c>
      <c r="B11">
        <v>27</v>
      </c>
      <c r="C11">
        <v>13</v>
      </c>
      <c r="D11">
        <v>7</v>
      </c>
      <c r="E11">
        <v>13</v>
      </c>
      <c r="F11">
        <f>'BAU adoption'!D29</f>
        <v>7.0366245000000003</v>
      </c>
      <c r="H11">
        <f>ABS(B11-outputs!P18)</f>
        <v>0</v>
      </c>
      <c r="I11">
        <f>ABS(C11-outputs!Q18)</f>
        <v>0</v>
      </c>
      <c r="J11">
        <f>ABS(D11-outputs!R18)</f>
        <v>0</v>
      </c>
      <c r="K11">
        <f>ABS(E11-outputs!S18)</f>
        <v>0</v>
      </c>
      <c r="N11" s="2"/>
      <c r="O11" s="2"/>
    </row>
    <row r="12" spans="1:16">
      <c r="A12">
        <v>2017</v>
      </c>
      <c r="B12">
        <v>39</v>
      </c>
      <c r="C12">
        <v>20</v>
      </c>
      <c r="D12">
        <v>10</v>
      </c>
      <c r="E12">
        <v>20</v>
      </c>
      <c r="F12" s="3">
        <f>'BAU adoption'!D30</f>
        <v>8.6769800000000004</v>
      </c>
      <c r="G12" s="3"/>
      <c r="H12">
        <f>ABS(B12-outputs!P19)</f>
        <v>0</v>
      </c>
      <c r="I12">
        <f>ABS(C12-outputs!Q19)</f>
        <v>0</v>
      </c>
      <c r="J12">
        <f>ABS(D12-outputs!R19)</f>
        <v>0</v>
      </c>
      <c r="K12">
        <f>ABS(E12-outputs!S19)</f>
        <v>0</v>
      </c>
      <c r="N12" s="2"/>
      <c r="O12" s="2"/>
    </row>
    <row r="13" spans="1:16">
      <c r="A13">
        <v>2018</v>
      </c>
      <c r="B13">
        <v>54</v>
      </c>
      <c r="C13">
        <v>27</v>
      </c>
      <c r="D13">
        <v>14</v>
      </c>
      <c r="E13">
        <v>27</v>
      </c>
      <c r="F13" s="3">
        <f>'BAU adoption'!D31</f>
        <v>10.3173355</v>
      </c>
      <c r="G13" s="3"/>
      <c r="H13">
        <f>ABS(B13-outputs!P20)</f>
        <v>0</v>
      </c>
      <c r="I13">
        <f>ABS(C13-outputs!Q20)</f>
        <v>0</v>
      </c>
      <c r="J13">
        <f>ABS(D13-outputs!R20)</f>
        <v>0</v>
      </c>
      <c r="K13">
        <f>ABS(E13-outputs!S20)</f>
        <v>0</v>
      </c>
      <c r="N13" s="2"/>
      <c r="O13" s="2"/>
    </row>
    <row r="14" spans="1:16">
      <c r="A14">
        <v>2019</v>
      </c>
      <c r="B14">
        <v>71</v>
      </c>
      <c r="C14">
        <v>36</v>
      </c>
      <c r="D14">
        <v>18</v>
      </c>
      <c r="E14">
        <v>36</v>
      </c>
      <c r="F14" s="3">
        <f>'BAU adoption'!D32</f>
        <v>11.957691000000001</v>
      </c>
      <c r="G14" s="3"/>
      <c r="H14">
        <f>ABS(B14-outputs!P21)</f>
        <v>0</v>
      </c>
      <c r="I14">
        <f>ABS(C14-outputs!Q21)</f>
        <v>0</v>
      </c>
      <c r="J14">
        <f>ABS(D14-outputs!R21)</f>
        <v>0</v>
      </c>
      <c r="K14">
        <f>ABS(E14-outputs!S21)</f>
        <v>0</v>
      </c>
      <c r="N14" s="2"/>
      <c r="O14" s="2"/>
    </row>
    <row r="15" spans="1:16">
      <c r="A15">
        <v>2020</v>
      </c>
      <c r="B15">
        <v>92</v>
      </c>
      <c r="C15">
        <v>46</v>
      </c>
      <c r="D15">
        <v>23</v>
      </c>
      <c r="E15">
        <v>46</v>
      </c>
      <c r="F15" s="3">
        <f>'BAU adoption'!D33</f>
        <v>13.598046500000001</v>
      </c>
      <c r="G15" s="3"/>
      <c r="H15">
        <f>ABS(B15-outputs!P22)</f>
        <v>0</v>
      </c>
      <c r="I15">
        <f>ABS(C15-outputs!Q22)</f>
        <v>0</v>
      </c>
      <c r="J15">
        <f>ABS(D15-outputs!R22)</f>
        <v>0</v>
      </c>
      <c r="K15">
        <f>ABS(E15-outputs!S22)</f>
        <v>0</v>
      </c>
      <c r="N15" s="2"/>
      <c r="O15" s="2"/>
    </row>
    <row r="16" spans="1:16">
      <c r="A16">
        <v>2021</v>
      </c>
      <c r="B16">
        <v>117</v>
      </c>
      <c r="C16">
        <v>58</v>
      </c>
      <c r="D16">
        <v>29</v>
      </c>
      <c r="E16">
        <v>58</v>
      </c>
      <c r="F16" s="3">
        <f>'BAU adoption'!D34</f>
        <v>15.238402000000002</v>
      </c>
      <c r="G16" s="3"/>
      <c r="H16">
        <f>ABS(B16-outputs!P23)</f>
        <v>1.4210854715202004E-14</v>
      </c>
      <c r="I16">
        <f>ABS(C16-outputs!Q23)</f>
        <v>0</v>
      </c>
      <c r="J16">
        <f>ABS(D16-outputs!R23)</f>
        <v>0</v>
      </c>
      <c r="K16">
        <f>ABS(E16-outputs!S23)</f>
        <v>0</v>
      </c>
      <c r="N16" s="2"/>
      <c r="O16" s="2"/>
    </row>
    <row r="17" spans="1:17">
      <c r="A17">
        <v>2022</v>
      </c>
      <c r="B17">
        <v>145</v>
      </c>
      <c r="C17">
        <v>72</v>
      </c>
      <c r="D17">
        <v>36</v>
      </c>
      <c r="E17">
        <v>72</v>
      </c>
      <c r="F17" s="3">
        <f>'BAU adoption'!D35</f>
        <v>16.878757500000003</v>
      </c>
      <c r="G17" s="3"/>
      <c r="H17">
        <f>ABS(B17-outputs!P24)</f>
        <v>0</v>
      </c>
      <c r="I17">
        <f>ABS(C17-outputs!Q24)</f>
        <v>0</v>
      </c>
      <c r="J17">
        <f>ABS(D17-outputs!R24)</f>
        <v>0</v>
      </c>
      <c r="K17">
        <f>ABS(E17-outputs!S24)</f>
        <v>0</v>
      </c>
      <c r="N17" s="2"/>
      <c r="O17" s="2"/>
    </row>
    <row r="18" spans="1:17">
      <c r="A18">
        <v>2023</v>
      </c>
      <c r="B18">
        <v>176</v>
      </c>
      <c r="C18">
        <v>88</v>
      </c>
      <c r="D18">
        <v>44</v>
      </c>
      <c r="E18">
        <v>88</v>
      </c>
      <c r="F18" s="3">
        <f>'BAU adoption'!D36</f>
        <v>18.519113000000004</v>
      </c>
      <c r="G18" s="3"/>
      <c r="H18">
        <f>ABS(B18-outputs!P25)</f>
        <v>0</v>
      </c>
      <c r="I18">
        <f>ABS(C18-outputs!Q25)</f>
        <v>0</v>
      </c>
      <c r="J18">
        <f>ABS(D18-outputs!R25)</f>
        <v>0</v>
      </c>
      <c r="K18">
        <f>ABS(E18-outputs!S25)</f>
        <v>0</v>
      </c>
      <c r="N18" s="2"/>
      <c r="O18" s="2"/>
    </row>
    <row r="19" spans="1:17">
      <c r="A19">
        <v>2024</v>
      </c>
      <c r="B19">
        <v>211</v>
      </c>
      <c r="C19">
        <v>105</v>
      </c>
      <c r="D19">
        <v>53</v>
      </c>
      <c r="E19">
        <v>105</v>
      </c>
      <c r="F19" s="3">
        <f>'BAU adoption'!D37</f>
        <v>20.159468500000003</v>
      </c>
      <c r="G19" s="3"/>
      <c r="H19">
        <f>ABS(B19-outputs!P26)</f>
        <v>2.8421709430404007E-14</v>
      </c>
      <c r="I19">
        <f>ABS(C19-outputs!Q26)</f>
        <v>0</v>
      </c>
      <c r="J19">
        <f>ABS(D19-outputs!R26)</f>
        <v>0</v>
      </c>
      <c r="K19">
        <f>ABS(E19-outputs!S26)</f>
        <v>0</v>
      </c>
      <c r="N19" s="2"/>
      <c r="O19" s="2"/>
    </row>
    <row r="20" spans="1:17">
      <c r="A20">
        <v>2025</v>
      </c>
      <c r="B20">
        <v>248</v>
      </c>
      <c r="C20">
        <v>124</v>
      </c>
      <c r="D20">
        <v>62</v>
      </c>
      <c r="E20">
        <v>124</v>
      </c>
      <c r="F20" s="3">
        <f>'BAU adoption'!D38</f>
        <v>21.799824000000001</v>
      </c>
      <c r="G20" s="3"/>
      <c r="H20">
        <f>ABS(B20-outputs!P27)</f>
        <v>0</v>
      </c>
      <c r="I20">
        <f>ABS(C20-outputs!Q27)</f>
        <v>0</v>
      </c>
      <c r="J20">
        <f>ABS(D20-outputs!R27)</f>
        <v>0</v>
      </c>
      <c r="K20">
        <f>ABS(E20-outputs!S27)</f>
        <v>0</v>
      </c>
      <c r="N20" s="2"/>
      <c r="O20" s="2"/>
    </row>
    <row r="21" spans="1:17">
      <c r="A21">
        <v>2026</v>
      </c>
      <c r="B21">
        <v>290</v>
      </c>
      <c r="C21">
        <v>145</v>
      </c>
      <c r="D21">
        <v>73</v>
      </c>
      <c r="E21">
        <v>145</v>
      </c>
      <c r="F21" s="3">
        <f>'BAU adoption'!D39</f>
        <v>23.440179499999999</v>
      </c>
      <c r="G21" s="3"/>
      <c r="H21">
        <f>ABS(B21-outputs!P28)</f>
        <v>0</v>
      </c>
      <c r="I21">
        <f>ABS(C21-outputs!Q28)</f>
        <v>0</v>
      </c>
      <c r="J21">
        <f>ABS(D21-outputs!R28)</f>
        <v>0</v>
      </c>
      <c r="K21">
        <f>ABS(E21-outputs!S28)</f>
        <v>0</v>
      </c>
      <c r="N21" s="2"/>
      <c r="O21" s="2"/>
    </row>
    <row r="22" spans="1:17">
      <c r="A22">
        <v>2027</v>
      </c>
      <c r="B22">
        <v>333</v>
      </c>
      <c r="C22">
        <v>167</v>
      </c>
      <c r="D22">
        <v>83</v>
      </c>
      <c r="E22">
        <v>167</v>
      </c>
      <c r="F22" s="3">
        <f>'BAU adoption'!D40</f>
        <v>25.080534999999998</v>
      </c>
      <c r="G22" s="3"/>
      <c r="H22">
        <f>ABS(B22-outputs!P29)</f>
        <v>0</v>
      </c>
      <c r="I22">
        <f>ABS(C22-outputs!Q29)</f>
        <v>0</v>
      </c>
      <c r="J22">
        <f>ABS(D22-outputs!R29)</f>
        <v>0</v>
      </c>
      <c r="K22">
        <f>ABS(E22-outputs!S29)</f>
        <v>0</v>
      </c>
      <c r="N22" s="2"/>
      <c r="O22" s="2"/>
    </row>
    <row r="23" spans="1:17">
      <c r="A23">
        <v>2028</v>
      </c>
      <c r="B23">
        <v>379</v>
      </c>
      <c r="C23">
        <v>190</v>
      </c>
      <c r="D23">
        <v>95</v>
      </c>
      <c r="E23">
        <v>190</v>
      </c>
      <c r="F23" s="3">
        <f>'BAU adoption'!D41</f>
        <v>26.720890499999996</v>
      </c>
      <c r="G23" s="3"/>
      <c r="H23">
        <f>ABS(B23-outputs!P30)</f>
        <v>0</v>
      </c>
      <c r="I23">
        <f>ABS(C23-outputs!Q30)</f>
        <v>0</v>
      </c>
      <c r="J23">
        <f>ABS(D23-outputs!R30)</f>
        <v>0</v>
      </c>
      <c r="K23">
        <f>ABS(E23-outputs!S30)</f>
        <v>0</v>
      </c>
      <c r="N23" s="2"/>
      <c r="O23" s="2"/>
    </row>
    <row r="24" spans="1:17">
      <c r="A24">
        <v>2029</v>
      </c>
      <c r="B24">
        <v>428</v>
      </c>
      <c r="C24">
        <v>214</v>
      </c>
      <c r="D24">
        <v>107</v>
      </c>
      <c r="E24">
        <v>214</v>
      </c>
      <c r="F24" s="3">
        <f>'BAU adoption'!D42</f>
        <v>28.361245999999994</v>
      </c>
      <c r="G24" s="3"/>
      <c r="H24">
        <f>ABS(B24-outputs!P31)</f>
        <v>0</v>
      </c>
      <c r="I24">
        <f>ABS(C24-outputs!Q31)</f>
        <v>0</v>
      </c>
      <c r="J24">
        <f>ABS(D24-outputs!R31)</f>
        <v>0</v>
      </c>
      <c r="K24">
        <f>ABS(E24-outputs!S31)</f>
        <v>0</v>
      </c>
      <c r="N24" s="2"/>
      <c r="O24" s="2"/>
    </row>
    <row r="25" spans="1:17">
      <c r="A25">
        <v>2030</v>
      </c>
      <c r="B25">
        <v>479</v>
      </c>
      <c r="C25">
        <v>239</v>
      </c>
      <c r="D25">
        <v>120</v>
      </c>
      <c r="E25">
        <v>239</v>
      </c>
      <c r="F25" s="3">
        <f>'BAU adoption'!D43</f>
        <v>30.001601499999992</v>
      </c>
      <c r="G25" s="3"/>
      <c r="H25">
        <f>ABS(B25-outputs!P32)</f>
        <v>0</v>
      </c>
      <c r="I25">
        <f>ABS(C25-outputs!Q32)</f>
        <v>2.8421709430404007E-14</v>
      </c>
      <c r="J25">
        <f>ABS(D25-outputs!R32)</f>
        <v>0</v>
      </c>
      <c r="K25">
        <f>ABS(E25-outputs!S32)</f>
        <v>2.8421709430404007E-14</v>
      </c>
      <c r="N25" s="2"/>
      <c r="O25" s="2"/>
    </row>
    <row r="26" spans="1:17">
      <c r="A26">
        <v>2031</v>
      </c>
      <c r="B26">
        <v>532</v>
      </c>
      <c r="C26">
        <v>266</v>
      </c>
      <c r="D26">
        <v>133</v>
      </c>
      <c r="E26">
        <v>266</v>
      </c>
      <c r="F26" s="3">
        <f>'BAU adoption'!D44</f>
        <v>31.641956999999994</v>
      </c>
      <c r="G26" s="3"/>
      <c r="H26">
        <f>ABS(B26-outputs!P33)</f>
        <v>0</v>
      </c>
      <c r="I26">
        <f>ABS(C26-outputs!Q33)</f>
        <v>0</v>
      </c>
      <c r="J26">
        <f>ABS(D26-outputs!R33)</f>
        <v>0</v>
      </c>
      <c r="K26">
        <f>ABS(E26-outputs!S33)</f>
        <v>0</v>
      </c>
      <c r="N26" s="2"/>
      <c r="O26" s="2"/>
    </row>
    <row r="27" spans="1:17">
      <c r="A27">
        <v>2032</v>
      </c>
      <c r="B27">
        <v>584</v>
      </c>
      <c r="C27">
        <v>292</v>
      </c>
      <c r="D27">
        <v>146</v>
      </c>
      <c r="E27">
        <v>292</v>
      </c>
      <c r="F27" s="3">
        <f>'BAU adoption'!D45</f>
        <v>33.282312499999989</v>
      </c>
      <c r="G27" s="3"/>
      <c r="H27">
        <f>ABS(B27-outputs!P34)</f>
        <v>0</v>
      </c>
      <c r="I27">
        <f>ABS(C27-outputs!Q34)</f>
        <v>0</v>
      </c>
      <c r="J27">
        <f>ABS(D27-outputs!R34)</f>
        <v>0</v>
      </c>
      <c r="K27">
        <f>ABS(E27-outputs!S34)</f>
        <v>0</v>
      </c>
      <c r="N27" s="2">
        <f t="shared" ref="N27:Q30" si="1">B27-B26</f>
        <v>52</v>
      </c>
      <c r="O27" s="2">
        <f t="shared" si="1"/>
        <v>26</v>
      </c>
      <c r="P27" s="2">
        <f t="shared" si="1"/>
        <v>13</v>
      </c>
      <c r="Q27" s="2">
        <f t="shared" si="1"/>
        <v>26</v>
      </c>
    </row>
    <row r="28" spans="1:17">
      <c r="A28">
        <v>2033</v>
      </c>
      <c r="B28">
        <v>637</v>
      </c>
      <c r="C28">
        <v>319</v>
      </c>
      <c r="D28">
        <v>159</v>
      </c>
      <c r="E28">
        <v>319</v>
      </c>
      <c r="F28" s="3">
        <f>'BAU adoption'!D46</f>
        <v>34.922667999999987</v>
      </c>
      <c r="G28" s="3"/>
      <c r="H28">
        <f>ABS(B28-outputs!P35)</f>
        <v>0</v>
      </c>
      <c r="I28">
        <f>ABS(C28-outputs!Q35)</f>
        <v>0</v>
      </c>
      <c r="J28">
        <f>ABS(D28-outputs!R35)</f>
        <v>0</v>
      </c>
      <c r="K28">
        <f>ABS(E28-outputs!S35)</f>
        <v>0</v>
      </c>
      <c r="N28" s="2">
        <f t="shared" si="1"/>
        <v>53</v>
      </c>
      <c r="O28" s="2">
        <f t="shared" si="1"/>
        <v>27</v>
      </c>
      <c r="P28" s="2">
        <f t="shared" si="1"/>
        <v>13</v>
      </c>
      <c r="Q28" s="2">
        <f t="shared" si="1"/>
        <v>27</v>
      </c>
    </row>
    <row r="29" spans="1:17">
      <c r="A29" s="3">
        <f>A28+1</f>
        <v>2034</v>
      </c>
      <c r="B29" s="3">
        <f t="shared" ref="B29:D45" si="2">2*B$28-INDEX(B$7:B$28, 2055-$A29)</f>
        <v>690</v>
      </c>
      <c r="C29" s="3">
        <f t="shared" si="2"/>
        <v>346</v>
      </c>
      <c r="D29" s="3">
        <f t="shared" si="2"/>
        <v>172</v>
      </c>
      <c r="E29" s="3">
        <f t="shared" ref="E29:E45" si="3">2*E$28-INDEX(E$7:E$28, 2055-$A29)</f>
        <v>346</v>
      </c>
      <c r="F29" s="3">
        <f>'BAU adoption'!D47</f>
        <v>36.563023499999993</v>
      </c>
      <c r="G29" s="3"/>
      <c r="H29" s="3"/>
      <c r="I29" s="3"/>
      <c r="J29" s="3"/>
      <c r="K29" s="3"/>
      <c r="N29" s="2">
        <f t="shared" si="1"/>
        <v>53</v>
      </c>
      <c r="O29" s="2">
        <f t="shared" si="1"/>
        <v>27</v>
      </c>
      <c r="P29" s="2">
        <f t="shared" si="1"/>
        <v>13</v>
      </c>
      <c r="Q29" s="2">
        <f t="shared" si="1"/>
        <v>27</v>
      </c>
    </row>
    <row r="30" spans="1:17">
      <c r="A30" s="3">
        <f t="shared" ref="A30:A45" si="4">A29+1</f>
        <v>2035</v>
      </c>
      <c r="B30" s="3">
        <f t="shared" si="2"/>
        <v>742</v>
      </c>
      <c r="C30" s="3">
        <f t="shared" si="2"/>
        <v>372</v>
      </c>
      <c r="D30" s="3">
        <f t="shared" si="2"/>
        <v>185</v>
      </c>
      <c r="E30" s="3">
        <f t="shared" si="3"/>
        <v>372</v>
      </c>
      <c r="F30" s="3">
        <f>'BAU adoption'!D48</f>
        <v>38.203378999999998</v>
      </c>
      <c r="G30" s="3"/>
      <c r="H30" s="3"/>
      <c r="I30" s="3"/>
      <c r="J30" s="3"/>
      <c r="K30" s="3"/>
      <c r="N30" s="2">
        <f t="shared" si="1"/>
        <v>52</v>
      </c>
      <c r="O30" s="2">
        <f t="shared" si="1"/>
        <v>26</v>
      </c>
      <c r="P30" s="2">
        <f t="shared" si="1"/>
        <v>13</v>
      </c>
      <c r="Q30" s="2">
        <f t="shared" si="1"/>
        <v>26</v>
      </c>
    </row>
    <row r="31" spans="1:17">
      <c r="A31" s="3">
        <f t="shared" si="4"/>
        <v>2036</v>
      </c>
      <c r="B31" s="3">
        <f t="shared" si="2"/>
        <v>795</v>
      </c>
      <c r="C31" s="3">
        <f t="shared" si="2"/>
        <v>399</v>
      </c>
      <c r="D31" s="3">
        <f t="shared" si="2"/>
        <v>198</v>
      </c>
      <c r="E31" s="3">
        <f t="shared" si="3"/>
        <v>399</v>
      </c>
      <c r="F31" s="3">
        <f>'BAU adoption'!D49</f>
        <v>39.843734499999997</v>
      </c>
      <c r="G31" s="3"/>
      <c r="H31" s="3"/>
      <c r="I31" s="3"/>
      <c r="J31" s="3"/>
      <c r="K31" s="3"/>
    </row>
    <row r="32" spans="1:17">
      <c r="A32" s="3">
        <f t="shared" si="4"/>
        <v>2037</v>
      </c>
      <c r="B32" s="3">
        <f t="shared" si="2"/>
        <v>846</v>
      </c>
      <c r="C32" s="3">
        <f t="shared" si="2"/>
        <v>424</v>
      </c>
      <c r="D32" s="3">
        <f t="shared" si="2"/>
        <v>211</v>
      </c>
      <c r="E32" s="3">
        <f t="shared" si="3"/>
        <v>424</v>
      </c>
      <c r="F32" s="3">
        <f>'BAU adoption'!D50</f>
        <v>41.484090000000002</v>
      </c>
      <c r="G32" s="3"/>
      <c r="H32" s="3"/>
      <c r="I32" s="3"/>
      <c r="J32" s="3"/>
      <c r="K32" s="3"/>
    </row>
    <row r="33" spans="1:14">
      <c r="A33" s="3">
        <f t="shared" si="4"/>
        <v>2038</v>
      </c>
      <c r="B33" s="3">
        <f t="shared" si="2"/>
        <v>895</v>
      </c>
      <c r="C33" s="3">
        <f t="shared" si="2"/>
        <v>448</v>
      </c>
      <c r="D33" s="3">
        <f t="shared" si="2"/>
        <v>223</v>
      </c>
      <c r="E33" s="3">
        <f t="shared" si="3"/>
        <v>448</v>
      </c>
      <c r="F33" s="3">
        <f>'BAU adoption'!D51</f>
        <v>43.1244455</v>
      </c>
      <c r="G33" s="3"/>
      <c r="H33" s="3"/>
      <c r="I33" s="3"/>
      <c r="J33" s="3"/>
      <c r="K33" s="3"/>
    </row>
    <row r="34" spans="1:14">
      <c r="A34" s="3">
        <f t="shared" si="4"/>
        <v>2039</v>
      </c>
      <c r="B34" s="3">
        <f t="shared" si="2"/>
        <v>941</v>
      </c>
      <c r="C34" s="3">
        <f t="shared" si="2"/>
        <v>471</v>
      </c>
      <c r="D34" s="3">
        <f t="shared" si="2"/>
        <v>235</v>
      </c>
      <c r="E34" s="3">
        <f t="shared" si="3"/>
        <v>471</v>
      </c>
      <c r="F34" s="3">
        <f>'BAU adoption'!D52</f>
        <v>44.764801000000006</v>
      </c>
      <c r="G34" s="3"/>
      <c r="H34" s="3"/>
      <c r="I34" s="3"/>
      <c r="J34" s="3"/>
      <c r="K34" s="3"/>
    </row>
    <row r="35" spans="1:14">
      <c r="A35" s="3">
        <f t="shared" si="4"/>
        <v>2040</v>
      </c>
      <c r="B35" s="3">
        <f t="shared" si="2"/>
        <v>984</v>
      </c>
      <c r="C35" s="3">
        <f t="shared" si="2"/>
        <v>493</v>
      </c>
      <c r="D35" s="3">
        <f t="shared" si="2"/>
        <v>245</v>
      </c>
      <c r="E35" s="3">
        <f t="shared" si="3"/>
        <v>493</v>
      </c>
      <c r="F35" s="3">
        <f>'BAU adoption'!D53</f>
        <v>46.405156500000011</v>
      </c>
      <c r="G35" s="3"/>
      <c r="H35" s="3"/>
      <c r="I35" s="3"/>
      <c r="J35" s="3"/>
      <c r="K35" s="3"/>
    </row>
    <row r="36" spans="1:14">
      <c r="A36" s="3">
        <f t="shared" si="4"/>
        <v>2041</v>
      </c>
      <c r="B36" s="3">
        <f t="shared" si="2"/>
        <v>1026</v>
      </c>
      <c r="C36" s="3">
        <f t="shared" si="2"/>
        <v>514</v>
      </c>
      <c r="D36" s="3">
        <f t="shared" si="2"/>
        <v>256</v>
      </c>
      <c r="E36" s="3">
        <f t="shared" si="3"/>
        <v>514</v>
      </c>
      <c r="F36" s="3">
        <f>'BAU adoption'!D54</f>
        <v>48.045512000000009</v>
      </c>
      <c r="G36" s="3"/>
      <c r="H36" s="3"/>
      <c r="I36" s="3"/>
      <c r="J36" s="3"/>
      <c r="K36" s="3"/>
    </row>
    <row r="37" spans="1:14">
      <c r="A37" s="3">
        <f t="shared" si="4"/>
        <v>2042</v>
      </c>
      <c r="B37" s="3">
        <f t="shared" si="2"/>
        <v>1063</v>
      </c>
      <c r="C37" s="3">
        <f t="shared" si="2"/>
        <v>533</v>
      </c>
      <c r="D37" s="3">
        <f t="shared" si="2"/>
        <v>265</v>
      </c>
      <c r="E37" s="3">
        <f t="shared" si="3"/>
        <v>533</v>
      </c>
      <c r="F37" s="3">
        <f>'BAU adoption'!D55</f>
        <v>49.685867500000015</v>
      </c>
      <c r="G37" s="3"/>
      <c r="H37" s="3"/>
      <c r="I37" s="3"/>
      <c r="J37" s="3"/>
      <c r="K37" s="3"/>
    </row>
    <row r="38" spans="1:14">
      <c r="A38" s="3">
        <f t="shared" si="4"/>
        <v>2043</v>
      </c>
      <c r="B38" s="3">
        <f t="shared" si="2"/>
        <v>1098</v>
      </c>
      <c r="C38" s="3">
        <f t="shared" si="2"/>
        <v>550</v>
      </c>
      <c r="D38" s="3">
        <f t="shared" si="2"/>
        <v>274</v>
      </c>
      <c r="E38" s="3">
        <f t="shared" si="3"/>
        <v>550</v>
      </c>
      <c r="F38" s="3">
        <f>'BAU adoption'!D56</f>
        <v>51.32622300000002</v>
      </c>
      <c r="G38" s="3"/>
      <c r="H38" s="3"/>
      <c r="I38" s="3"/>
      <c r="J38" s="3"/>
      <c r="K38" s="3"/>
    </row>
    <row r="39" spans="1:14">
      <c r="A39" s="3">
        <f t="shared" si="4"/>
        <v>2044</v>
      </c>
      <c r="B39" s="3">
        <f t="shared" si="2"/>
        <v>1129</v>
      </c>
      <c r="C39" s="3">
        <f t="shared" si="2"/>
        <v>566</v>
      </c>
      <c r="D39" s="3">
        <f t="shared" si="2"/>
        <v>282</v>
      </c>
      <c r="E39" s="3">
        <f t="shared" si="3"/>
        <v>566</v>
      </c>
      <c r="F39" s="3">
        <f>'BAU adoption'!D57</f>
        <v>52.966578500000018</v>
      </c>
      <c r="G39" s="3"/>
      <c r="H39" s="3"/>
      <c r="I39" s="3"/>
      <c r="J39" s="3"/>
      <c r="K39" s="3"/>
    </row>
    <row r="40" spans="1:14">
      <c r="A40" s="3">
        <f t="shared" si="4"/>
        <v>2045</v>
      </c>
      <c r="B40" s="4">
        <f t="shared" si="2"/>
        <v>1157</v>
      </c>
      <c r="C40" s="4">
        <f t="shared" si="2"/>
        <v>580</v>
      </c>
      <c r="D40" s="4">
        <f t="shared" si="2"/>
        <v>289</v>
      </c>
      <c r="E40" s="4">
        <f t="shared" si="3"/>
        <v>580</v>
      </c>
      <c r="F40" s="4">
        <f>'BAU adoption'!D58</f>
        <v>54.606934000000024</v>
      </c>
      <c r="G40" s="4"/>
      <c r="H40" s="4"/>
      <c r="I40" s="4"/>
      <c r="J40" s="4"/>
      <c r="K40" s="4"/>
      <c r="N40" s="4"/>
    </row>
    <row r="41" spans="1:14">
      <c r="A41" s="3">
        <f t="shared" si="4"/>
        <v>2046</v>
      </c>
      <c r="B41" s="3">
        <f t="shared" si="2"/>
        <v>1182</v>
      </c>
      <c r="C41" s="3">
        <f t="shared" si="2"/>
        <v>592</v>
      </c>
      <c r="D41" s="3">
        <f t="shared" si="2"/>
        <v>295</v>
      </c>
      <c r="E41" s="3">
        <f t="shared" si="3"/>
        <v>592</v>
      </c>
      <c r="F41" s="3">
        <f>'BAU adoption'!D59</f>
        <v>56.247289500000022</v>
      </c>
      <c r="G41" s="3"/>
      <c r="H41" s="3"/>
      <c r="I41" s="3"/>
      <c r="J41" s="3"/>
      <c r="K41" s="3"/>
    </row>
    <row r="42" spans="1:14">
      <c r="A42" s="3">
        <f t="shared" si="4"/>
        <v>2047</v>
      </c>
      <c r="B42" s="3">
        <f t="shared" si="2"/>
        <v>1203</v>
      </c>
      <c r="C42" s="3">
        <f t="shared" si="2"/>
        <v>602</v>
      </c>
      <c r="D42" s="3">
        <f t="shared" si="2"/>
        <v>300</v>
      </c>
      <c r="E42" s="3">
        <f t="shared" si="3"/>
        <v>602</v>
      </c>
      <c r="F42" s="3">
        <f>'BAU adoption'!D60</f>
        <v>57.887645000000028</v>
      </c>
      <c r="G42" s="3"/>
      <c r="H42" s="3"/>
      <c r="I42" s="3"/>
      <c r="J42" s="3"/>
      <c r="K42" s="3"/>
    </row>
    <row r="43" spans="1:14">
      <c r="A43" s="3">
        <f t="shared" si="4"/>
        <v>2048</v>
      </c>
      <c r="B43" s="3">
        <f t="shared" si="2"/>
        <v>1220</v>
      </c>
      <c r="C43" s="3">
        <f t="shared" si="2"/>
        <v>611</v>
      </c>
      <c r="D43" s="3">
        <f t="shared" si="2"/>
        <v>304</v>
      </c>
      <c r="E43" s="3">
        <f t="shared" si="3"/>
        <v>611</v>
      </c>
      <c r="F43" s="3">
        <f>'BAU adoption'!D61</f>
        <v>59.528000500000033</v>
      </c>
      <c r="G43" s="3"/>
      <c r="H43" s="3"/>
      <c r="I43" s="3"/>
      <c r="J43" s="3"/>
      <c r="K43" s="3"/>
    </row>
    <row r="44" spans="1:14">
      <c r="A44" s="3">
        <f t="shared" si="4"/>
        <v>2049</v>
      </c>
      <c r="B44" s="3">
        <f t="shared" si="2"/>
        <v>1235</v>
      </c>
      <c r="C44" s="3">
        <f t="shared" si="2"/>
        <v>618</v>
      </c>
      <c r="D44" s="3">
        <f t="shared" si="2"/>
        <v>308</v>
      </c>
      <c r="E44" s="3">
        <f t="shared" si="3"/>
        <v>618</v>
      </c>
      <c r="F44" s="3">
        <f>'BAU adoption'!D62</f>
        <v>61.168356000000031</v>
      </c>
      <c r="G44" s="3"/>
      <c r="H44" s="3"/>
      <c r="I44" s="3"/>
      <c r="J44" s="3"/>
      <c r="K44" s="3"/>
    </row>
    <row r="45" spans="1:14">
      <c r="A45" s="3">
        <f t="shared" si="4"/>
        <v>2050</v>
      </c>
      <c r="B45" s="3">
        <f t="shared" si="2"/>
        <v>1247</v>
      </c>
      <c r="C45" s="3">
        <f t="shared" si="2"/>
        <v>625</v>
      </c>
      <c r="D45" s="3">
        <f t="shared" si="2"/>
        <v>311</v>
      </c>
      <c r="E45" s="3">
        <f t="shared" si="3"/>
        <v>625</v>
      </c>
      <c r="F45" s="3">
        <f>'BAU adoption'!D63</f>
        <v>62.808711500000037</v>
      </c>
      <c r="G45" s="3"/>
      <c r="H45" s="3"/>
      <c r="I45" s="3"/>
      <c r="J45" s="3"/>
      <c r="K45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68"/>
  <sheetViews>
    <sheetView topLeftCell="A21" workbookViewId="0">
      <selection activeCell="E26" sqref="E26"/>
    </sheetView>
  </sheetViews>
  <sheetFormatPr baseColWidth="10" defaultRowHeight="15" x14ac:dyDescent="0"/>
  <cols>
    <col min="1" max="1" width="35.1640625" customWidth="1"/>
    <col min="2" max="2" width="11.1640625" bestFit="1" customWidth="1"/>
  </cols>
  <sheetData>
    <row r="1" spans="1:125">
      <c r="A1" t="s">
        <v>14</v>
      </c>
    </row>
    <row r="2" spans="1:125">
      <c r="A2" t="s">
        <v>15</v>
      </c>
    </row>
    <row r="4" spans="1:125">
      <c r="A4" s="5" t="s">
        <v>16</v>
      </c>
      <c r="B4" s="5" t="s">
        <v>17</v>
      </c>
      <c r="C4" s="6">
        <v>38718</v>
      </c>
      <c r="D4" s="6">
        <v>38749</v>
      </c>
      <c r="E4" s="6">
        <v>38777</v>
      </c>
      <c r="F4" s="6">
        <v>38808</v>
      </c>
      <c r="G4" s="6">
        <v>38838</v>
      </c>
      <c r="H4" s="6">
        <v>38869</v>
      </c>
      <c r="I4" s="6">
        <v>38899</v>
      </c>
      <c r="J4" s="6">
        <v>38930</v>
      </c>
      <c r="K4" s="6">
        <v>38961</v>
      </c>
      <c r="L4" s="6">
        <v>38991</v>
      </c>
      <c r="M4" s="6">
        <v>39022</v>
      </c>
      <c r="N4" s="6">
        <v>39052</v>
      </c>
      <c r="O4" s="6">
        <v>39083</v>
      </c>
      <c r="P4" s="6">
        <v>39114</v>
      </c>
      <c r="Q4" s="6">
        <v>39142</v>
      </c>
      <c r="R4" s="6">
        <v>39173</v>
      </c>
      <c r="S4" s="6">
        <v>39203</v>
      </c>
      <c r="T4" s="6">
        <v>39234</v>
      </c>
      <c r="U4" s="6">
        <v>39264</v>
      </c>
      <c r="V4" s="6">
        <v>39295</v>
      </c>
      <c r="W4" s="6">
        <v>39326</v>
      </c>
      <c r="X4" s="6">
        <v>39356</v>
      </c>
      <c r="Y4" s="6">
        <v>39387</v>
      </c>
      <c r="Z4" s="6">
        <v>39417</v>
      </c>
      <c r="AA4" s="6">
        <v>39448</v>
      </c>
      <c r="AB4" s="6">
        <v>39479</v>
      </c>
      <c r="AC4" s="6">
        <v>39508</v>
      </c>
      <c r="AD4" s="6">
        <v>39539</v>
      </c>
      <c r="AE4" s="6">
        <v>39569</v>
      </c>
      <c r="AF4" s="6">
        <v>39600</v>
      </c>
      <c r="AG4" s="6">
        <v>39630</v>
      </c>
      <c r="AH4" s="6">
        <v>39661</v>
      </c>
      <c r="AI4" s="6">
        <v>39692</v>
      </c>
      <c r="AJ4" s="6">
        <v>39722</v>
      </c>
      <c r="AK4" s="6">
        <v>39753</v>
      </c>
      <c r="AL4" s="6">
        <v>39783</v>
      </c>
      <c r="AM4" s="6">
        <v>39814</v>
      </c>
      <c r="AN4" s="6">
        <v>39845</v>
      </c>
      <c r="AO4" s="6">
        <v>39873</v>
      </c>
      <c r="AP4" s="6">
        <v>39904</v>
      </c>
      <c r="AQ4" s="6">
        <v>39934</v>
      </c>
      <c r="AR4" s="6">
        <v>39965</v>
      </c>
      <c r="AS4" s="6">
        <v>39995</v>
      </c>
      <c r="AT4" s="6">
        <v>40026</v>
      </c>
      <c r="AU4" s="6">
        <v>40057</v>
      </c>
      <c r="AV4" s="6">
        <v>40087</v>
      </c>
      <c r="AW4" s="6">
        <v>40118</v>
      </c>
      <c r="AX4" s="6">
        <v>40148</v>
      </c>
      <c r="AY4" s="6">
        <v>40179</v>
      </c>
      <c r="AZ4" s="6">
        <v>40210</v>
      </c>
      <c r="BA4" s="6">
        <v>40238</v>
      </c>
      <c r="BB4" s="6">
        <v>40269</v>
      </c>
      <c r="BC4" s="6">
        <v>40299</v>
      </c>
      <c r="BD4" s="6">
        <v>40330</v>
      </c>
      <c r="BE4" s="6">
        <v>40360</v>
      </c>
      <c r="BF4" s="6">
        <v>40391</v>
      </c>
      <c r="BG4" s="6">
        <v>40422</v>
      </c>
      <c r="BH4" s="6">
        <v>40452</v>
      </c>
      <c r="BI4" s="6">
        <v>40483</v>
      </c>
      <c r="BJ4" s="6">
        <v>40513</v>
      </c>
      <c r="BK4" s="6">
        <v>40544</v>
      </c>
      <c r="BL4" s="6">
        <v>40575</v>
      </c>
      <c r="BM4" s="6">
        <v>40603</v>
      </c>
      <c r="BN4" s="6">
        <v>40634</v>
      </c>
      <c r="BO4" s="6">
        <v>40664</v>
      </c>
      <c r="BP4" s="6">
        <v>40695</v>
      </c>
      <c r="BQ4" s="6">
        <v>40725</v>
      </c>
      <c r="BR4" s="6">
        <v>40756</v>
      </c>
      <c r="BS4" s="6">
        <v>40787</v>
      </c>
      <c r="BT4" s="6">
        <v>40817</v>
      </c>
      <c r="BU4" s="6">
        <v>40848</v>
      </c>
      <c r="BV4" s="6">
        <v>40878</v>
      </c>
      <c r="BW4" s="6">
        <v>40909</v>
      </c>
      <c r="BX4" s="6">
        <v>40940</v>
      </c>
      <c r="BY4" s="6">
        <v>40969</v>
      </c>
      <c r="BZ4" s="6">
        <v>41000</v>
      </c>
      <c r="CA4" s="6">
        <v>41030</v>
      </c>
      <c r="CB4" s="6">
        <v>41061</v>
      </c>
      <c r="CC4" s="6">
        <v>41091</v>
      </c>
      <c r="CD4" s="6">
        <v>41122</v>
      </c>
      <c r="CE4" s="6">
        <v>41153</v>
      </c>
      <c r="CF4" s="6">
        <v>41183</v>
      </c>
      <c r="CG4" s="6">
        <v>41214</v>
      </c>
      <c r="CH4" s="6">
        <v>41244</v>
      </c>
      <c r="CI4" s="6">
        <v>41275</v>
      </c>
      <c r="CJ4" s="6">
        <v>41306</v>
      </c>
      <c r="CK4" s="6">
        <v>41334</v>
      </c>
      <c r="CL4" s="6">
        <v>41365</v>
      </c>
      <c r="CM4" s="6">
        <v>41395</v>
      </c>
      <c r="CN4" s="6">
        <v>41426</v>
      </c>
      <c r="CO4" s="6">
        <v>41456</v>
      </c>
      <c r="CP4" s="6">
        <v>41487</v>
      </c>
      <c r="CQ4" s="6">
        <v>41518</v>
      </c>
      <c r="CR4" s="6">
        <v>41548</v>
      </c>
      <c r="CS4" s="6">
        <v>41579</v>
      </c>
      <c r="CT4" s="6">
        <v>41609</v>
      </c>
      <c r="CU4" s="6">
        <v>41640</v>
      </c>
      <c r="CV4" s="6">
        <v>41671</v>
      </c>
      <c r="CW4" s="6">
        <v>41699</v>
      </c>
      <c r="CX4" s="6">
        <v>41730</v>
      </c>
      <c r="CY4" s="6">
        <v>41760</v>
      </c>
      <c r="CZ4" s="6">
        <v>41791</v>
      </c>
      <c r="DA4" s="6">
        <v>41821</v>
      </c>
      <c r="DB4" s="6">
        <v>41852</v>
      </c>
      <c r="DC4" s="6">
        <v>41883</v>
      </c>
      <c r="DD4" s="6">
        <v>41913</v>
      </c>
      <c r="DE4" s="6">
        <v>41944</v>
      </c>
      <c r="DF4" s="6">
        <v>41974</v>
      </c>
      <c r="DG4" s="6">
        <v>42005</v>
      </c>
      <c r="DH4" s="6">
        <v>42036</v>
      </c>
      <c r="DI4" s="6">
        <v>42064</v>
      </c>
      <c r="DJ4" s="6">
        <v>42095</v>
      </c>
      <c r="DK4" s="6">
        <v>42125</v>
      </c>
      <c r="DL4" s="6">
        <v>42156</v>
      </c>
      <c r="DM4" s="6">
        <v>42186</v>
      </c>
      <c r="DN4" s="6">
        <v>42217</v>
      </c>
      <c r="DO4" s="6">
        <v>42248</v>
      </c>
      <c r="DP4" s="6">
        <v>42278</v>
      </c>
      <c r="DQ4" s="6">
        <v>42309</v>
      </c>
      <c r="DR4" s="6">
        <v>42339</v>
      </c>
      <c r="DS4" s="6">
        <v>42370</v>
      </c>
      <c r="DT4" s="6">
        <v>42401</v>
      </c>
      <c r="DU4" s="6">
        <v>42430</v>
      </c>
    </row>
    <row r="5" spans="1:125">
      <c r="A5" t="s">
        <v>18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</row>
    <row r="6" spans="1:125">
      <c r="A6" t="s">
        <v>19</v>
      </c>
      <c r="B6" t="s">
        <v>20</v>
      </c>
      <c r="C6" s="1">
        <v>68</v>
      </c>
      <c r="D6" s="1">
        <v>70</v>
      </c>
      <c r="E6" s="1">
        <v>68</v>
      </c>
      <c r="F6" s="1">
        <v>70</v>
      </c>
      <c r="G6" s="1">
        <v>70</v>
      </c>
      <c r="H6" s="1">
        <v>72</v>
      </c>
      <c r="I6" s="1">
        <v>70</v>
      </c>
      <c r="J6" s="1">
        <v>70</v>
      </c>
      <c r="K6" s="1">
        <v>70</v>
      </c>
      <c r="L6" s="1">
        <v>74</v>
      </c>
      <c r="M6" s="1">
        <v>75</v>
      </c>
      <c r="N6" s="1">
        <v>74</v>
      </c>
      <c r="O6" s="1">
        <v>78</v>
      </c>
      <c r="P6" s="1">
        <v>95</v>
      </c>
      <c r="Q6" s="1">
        <v>103</v>
      </c>
      <c r="R6" s="1">
        <v>105</v>
      </c>
      <c r="S6" s="1">
        <v>103</v>
      </c>
      <c r="T6" s="1">
        <v>102</v>
      </c>
      <c r="U6" s="1">
        <v>101</v>
      </c>
      <c r="V6" s="1">
        <v>98</v>
      </c>
      <c r="W6" s="1">
        <v>102</v>
      </c>
      <c r="X6" s="1">
        <v>102</v>
      </c>
      <c r="Y6" s="1">
        <v>103</v>
      </c>
      <c r="Z6" s="1">
        <v>102</v>
      </c>
      <c r="AA6" s="1">
        <v>103</v>
      </c>
      <c r="AB6" s="1">
        <v>103</v>
      </c>
      <c r="AC6" s="1">
        <v>100</v>
      </c>
      <c r="AD6" s="1">
        <v>99</v>
      </c>
      <c r="AE6" s="1">
        <v>101</v>
      </c>
      <c r="AF6" s="1">
        <v>101</v>
      </c>
      <c r="AG6" s="1">
        <v>101</v>
      </c>
      <c r="AH6" s="1">
        <v>105</v>
      </c>
      <c r="AI6" s="1">
        <v>109</v>
      </c>
      <c r="AJ6" s="1">
        <v>110</v>
      </c>
      <c r="AK6" s="1">
        <v>109</v>
      </c>
      <c r="AL6" s="1">
        <v>109</v>
      </c>
      <c r="AM6" s="1">
        <v>111</v>
      </c>
      <c r="AN6" s="1">
        <v>115</v>
      </c>
      <c r="AO6" s="1">
        <v>116</v>
      </c>
      <c r="AP6" s="1">
        <v>111</v>
      </c>
      <c r="AQ6" s="1">
        <v>112</v>
      </c>
      <c r="AR6" s="1">
        <v>112</v>
      </c>
      <c r="AS6" s="1">
        <v>105</v>
      </c>
      <c r="AT6" s="1">
        <v>105</v>
      </c>
      <c r="AU6" s="1">
        <v>105</v>
      </c>
      <c r="AV6" s="1">
        <v>103</v>
      </c>
      <c r="AW6" s="1">
        <v>105</v>
      </c>
      <c r="AX6" s="1">
        <v>106</v>
      </c>
      <c r="AY6" s="1">
        <v>110</v>
      </c>
      <c r="AZ6" s="1">
        <v>106</v>
      </c>
      <c r="BA6" s="1">
        <v>104</v>
      </c>
      <c r="BB6" s="1">
        <v>103</v>
      </c>
      <c r="BC6" s="1">
        <v>104</v>
      </c>
      <c r="BD6" s="1">
        <v>104</v>
      </c>
      <c r="BE6" s="1">
        <v>102</v>
      </c>
      <c r="BF6" s="1">
        <v>99</v>
      </c>
      <c r="BG6" s="1">
        <v>98</v>
      </c>
      <c r="BH6" s="1">
        <v>98</v>
      </c>
      <c r="BI6" s="1">
        <v>96</v>
      </c>
      <c r="BJ6" s="1">
        <v>98</v>
      </c>
      <c r="BK6" s="1">
        <v>151</v>
      </c>
      <c r="BL6" s="1">
        <v>148</v>
      </c>
      <c r="BM6" s="1">
        <v>148</v>
      </c>
      <c r="BN6" s="1">
        <v>159</v>
      </c>
      <c r="BO6" s="1">
        <v>185</v>
      </c>
      <c r="BP6" s="1">
        <v>207</v>
      </c>
      <c r="BQ6" s="1">
        <v>224</v>
      </c>
      <c r="BR6" s="1">
        <v>289</v>
      </c>
      <c r="BS6" s="1">
        <v>375</v>
      </c>
      <c r="BT6" s="1">
        <v>390</v>
      </c>
      <c r="BU6" s="1">
        <v>396</v>
      </c>
      <c r="BV6" s="1">
        <v>410</v>
      </c>
      <c r="BW6" s="1">
        <v>495</v>
      </c>
      <c r="BX6" s="1">
        <v>526</v>
      </c>
      <c r="BY6" s="1">
        <v>547</v>
      </c>
      <c r="BZ6" s="1">
        <v>565</v>
      </c>
      <c r="CA6" s="1">
        <v>614</v>
      </c>
      <c r="CB6" s="1">
        <v>650</v>
      </c>
      <c r="CC6" s="1">
        <v>678</v>
      </c>
      <c r="CD6" s="1">
        <v>719</v>
      </c>
      <c r="CE6" s="1">
        <v>737</v>
      </c>
      <c r="CF6" s="1">
        <v>785</v>
      </c>
      <c r="CG6" s="1">
        <v>845</v>
      </c>
      <c r="CH6" s="1">
        <v>870</v>
      </c>
      <c r="CI6" s="1">
        <v>906</v>
      </c>
      <c r="CJ6" s="1">
        <v>946</v>
      </c>
      <c r="CK6" s="1">
        <v>972</v>
      </c>
      <c r="CL6" s="1">
        <v>1009</v>
      </c>
      <c r="CM6" s="1">
        <v>1093</v>
      </c>
      <c r="CN6" s="1">
        <v>1178</v>
      </c>
      <c r="CO6" s="1">
        <v>1307</v>
      </c>
      <c r="CP6" s="1">
        <v>1371</v>
      </c>
      <c r="CQ6" s="1">
        <v>1427</v>
      </c>
      <c r="CR6" s="1">
        <v>1498</v>
      </c>
      <c r="CS6" s="1">
        <v>1560</v>
      </c>
      <c r="CT6" s="1">
        <v>1602</v>
      </c>
      <c r="CU6" s="1">
        <v>1661</v>
      </c>
      <c r="CV6" s="1">
        <v>1716</v>
      </c>
      <c r="CW6" s="1">
        <v>1757</v>
      </c>
      <c r="CX6" s="1">
        <v>1808</v>
      </c>
      <c r="CY6" s="1">
        <v>1852</v>
      </c>
      <c r="CZ6" s="1">
        <v>1924</v>
      </c>
      <c r="DA6" s="1">
        <v>2002</v>
      </c>
      <c r="DB6" s="1">
        <v>2084</v>
      </c>
      <c r="DC6" s="1">
        <v>2147</v>
      </c>
      <c r="DD6" s="1">
        <v>2226</v>
      </c>
      <c r="DE6" s="1">
        <v>2275</v>
      </c>
      <c r="DF6" s="1">
        <v>2318</v>
      </c>
      <c r="DG6" s="1">
        <v>2382</v>
      </c>
      <c r="DH6" s="1">
        <v>2458</v>
      </c>
      <c r="DI6" s="1">
        <v>2498</v>
      </c>
      <c r="DJ6" s="1">
        <v>2571</v>
      </c>
      <c r="DK6" s="1">
        <v>2620</v>
      </c>
      <c r="DL6" s="1">
        <v>2652</v>
      </c>
      <c r="DM6" s="1">
        <v>2680</v>
      </c>
      <c r="DN6" s="1">
        <v>2763</v>
      </c>
      <c r="DO6" s="1">
        <v>2824</v>
      </c>
      <c r="DP6" s="1">
        <v>2893</v>
      </c>
      <c r="DQ6" s="1">
        <v>2957</v>
      </c>
      <c r="DR6" s="1">
        <v>3013</v>
      </c>
      <c r="DS6" s="1">
        <v>3088</v>
      </c>
      <c r="DT6" s="1">
        <v>3188</v>
      </c>
      <c r="DU6" s="1">
        <v>3233</v>
      </c>
    </row>
    <row r="7" spans="1:125">
      <c r="A7" t="s">
        <v>21</v>
      </c>
      <c r="B7" t="s">
        <v>20</v>
      </c>
      <c r="C7" s="1">
        <v>2759</v>
      </c>
      <c r="D7" s="1">
        <v>2777</v>
      </c>
      <c r="E7" s="1">
        <v>2779</v>
      </c>
      <c r="F7" s="1">
        <v>2779</v>
      </c>
      <c r="G7" s="1">
        <v>2795</v>
      </c>
      <c r="H7" s="1">
        <v>2808</v>
      </c>
      <c r="I7" s="1">
        <v>2813</v>
      </c>
      <c r="J7" s="1">
        <v>2856</v>
      </c>
      <c r="K7" s="1">
        <v>2871</v>
      </c>
      <c r="L7" s="1">
        <v>2864</v>
      </c>
      <c r="M7" s="1">
        <v>2856</v>
      </c>
      <c r="N7" s="1">
        <v>2852</v>
      </c>
      <c r="O7" s="1">
        <v>2858</v>
      </c>
      <c r="P7" s="1">
        <v>2849</v>
      </c>
      <c r="Q7" s="1">
        <v>2838</v>
      </c>
      <c r="R7" s="1">
        <v>2833</v>
      </c>
      <c r="S7" s="1">
        <v>2840</v>
      </c>
      <c r="T7" s="1">
        <v>2836</v>
      </c>
      <c r="U7" s="1">
        <v>2854</v>
      </c>
      <c r="V7" s="1">
        <v>2851</v>
      </c>
      <c r="W7" s="1">
        <v>2870</v>
      </c>
      <c r="X7" s="1">
        <v>2881</v>
      </c>
      <c r="Y7" s="1">
        <v>2896</v>
      </c>
      <c r="Z7" s="1">
        <v>2900</v>
      </c>
      <c r="AA7" s="1">
        <v>2896</v>
      </c>
      <c r="AB7" s="1">
        <v>2912</v>
      </c>
      <c r="AC7" s="1">
        <v>2922</v>
      </c>
      <c r="AD7" s="1">
        <v>2915</v>
      </c>
      <c r="AE7" s="1">
        <v>2917</v>
      </c>
      <c r="AF7" s="1">
        <v>2914</v>
      </c>
      <c r="AG7" s="1">
        <v>2896</v>
      </c>
      <c r="AH7" s="1">
        <v>2886</v>
      </c>
      <c r="AI7" s="1">
        <v>2850</v>
      </c>
      <c r="AJ7" s="1">
        <v>2842</v>
      </c>
      <c r="AK7" s="1">
        <v>2845</v>
      </c>
      <c r="AL7" s="1">
        <v>2843</v>
      </c>
      <c r="AM7" s="1">
        <v>2846</v>
      </c>
      <c r="AN7" s="1">
        <v>2834</v>
      </c>
      <c r="AO7" s="1">
        <v>2810</v>
      </c>
      <c r="AP7" s="1">
        <v>2809</v>
      </c>
      <c r="AQ7" s="1">
        <v>2808</v>
      </c>
      <c r="AR7" s="1">
        <v>2800</v>
      </c>
      <c r="AS7" s="1">
        <v>2788</v>
      </c>
      <c r="AT7" s="1">
        <v>2791</v>
      </c>
      <c r="AU7" s="1">
        <v>2778</v>
      </c>
      <c r="AV7" s="1">
        <v>2793</v>
      </c>
      <c r="AW7" s="1">
        <v>2796</v>
      </c>
      <c r="AX7" s="1">
        <v>2800</v>
      </c>
      <c r="AY7" s="1">
        <v>2804</v>
      </c>
      <c r="AZ7" s="1">
        <v>2783</v>
      </c>
      <c r="BA7" s="1">
        <v>2791</v>
      </c>
      <c r="BB7" s="1">
        <v>2806</v>
      </c>
      <c r="BC7" s="1">
        <v>2796</v>
      </c>
      <c r="BD7" s="1">
        <v>2793</v>
      </c>
      <c r="BE7" s="1">
        <v>2796</v>
      </c>
      <c r="BF7" s="1">
        <v>2801</v>
      </c>
      <c r="BG7" s="1">
        <v>2791</v>
      </c>
      <c r="BH7" s="1">
        <v>2809</v>
      </c>
      <c r="BI7" s="1">
        <v>2813</v>
      </c>
      <c r="BJ7" s="1">
        <v>2825</v>
      </c>
      <c r="BK7" s="1">
        <v>2832</v>
      </c>
      <c r="BL7" s="1">
        <v>2838</v>
      </c>
      <c r="BM7" s="1">
        <v>2835</v>
      </c>
      <c r="BN7" s="1">
        <v>2840</v>
      </c>
      <c r="BO7" s="1">
        <v>2854</v>
      </c>
      <c r="BP7" s="1">
        <v>2881</v>
      </c>
      <c r="BQ7" s="1">
        <v>2907</v>
      </c>
      <c r="BR7" s="1">
        <v>2937</v>
      </c>
      <c r="BS7" s="1">
        <v>2967</v>
      </c>
      <c r="BT7" s="1">
        <v>3013</v>
      </c>
      <c r="BU7" s="1">
        <v>3046</v>
      </c>
      <c r="BV7" s="1">
        <v>3038</v>
      </c>
      <c r="BW7" s="1">
        <v>3068</v>
      </c>
      <c r="BX7" s="1">
        <v>3116</v>
      </c>
      <c r="BY7" s="1">
        <v>3137</v>
      </c>
      <c r="BZ7" s="1">
        <v>3160</v>
      </c>
      <c r="CA7" s="1">
        <v>3205</v>
      </c>
      <c r="CB7" s="1">
        <v>3252</v>
      </c>
      <c r="CC7" s="1">
        <v>3288</v>
      </c>
      <c r="CD7" s="1">
        <v>3323</v>
      </c>
      <c r="CE7" s="1">
        <v>3340</v>
      </c>
      <c r="CF7" s="1">
        <v>3366</v>
      </c>
      <c r="CG7" s="1">
        <v>3410</v>
      </c>
      <c r="CH7" s="1">
        <v>3435</v>
      </c>
      <c r="CI7" s="1">
        <v>3464</v>
      </c>
      <c r="CJ7" s="1">
        <v>3499</v>
      </c>
      <c r="CK7" s="1">
        <v>3514</v>
      </c>
      <c r="CL7" s="1">
        <v>3542</v>
      </c>
      <c r="CM7" s="1">
        <v>3556</v>
      </c>
      <c r="CN7" s="1">
        <v>3565</v>
      </c>
      <c r="CO7" s="1">
        <v>3591</v>
      </c>
      <c r="CP7" s="1">
        <v>3520</v>
      </c>
      <c r="CQ7" s="1">
        <v>3552</v>
      </c>
      <c r="CR7" s="1">
        <v>3592</v>
      </c>
      <c r="CS7" s="1">
        <v>3610</v>
      </c>
      <c r="CT7" s="1">
        <v>3638</v>
      </c>
      <c r="CU7" s="1">
        <v>3679</v>
      </c>
      <c r="CV7" s="1">
        <v>3703</v>
      </c>
      <c r="CW7" s="1">
        <v>3729</v>
      </c>
      <c r="CX7" s="1">
        <v>3765</v>
      </c>
      <c r="CY7" s="1">
        <v>3788</v>
      </c>
      <c r="CZ7" s="1">
        <v>3827</v>
      </c>
      <c r="DA7" s="1">
        <v>3849</v>
      </c>
      <c r="DB7" s="1">
        <v>3874</v>
      </c>
      <c r="DC7" s="1">
        <v>3799</v>
      </c>
      <c r="DD7" s="1">
        <v>3782</v>
      </c>
      <c r="DE7" s="1">
        <v>3738</v>
      </c>
      <c r="DF7" s="1">
        <v>3732</v>
      </c>
      <c r="DG7" s="1">
        <v>3703</v>
      </c>
      <c r="DH7" s="1">
        <v>3687</v>
      </c>
      <c r="DI7" s="1">
        <v>3655</v>
      </c>
      <c r="DJ7" s="1">
        <v>3630</v>
      </c>
      <c r="DK7" s="1">
        <v>3590</v>
      </c>
      <c r="DL7" s="1">
        <v>3618</v>
      </c>
      <c r="DM7" s="1">
        <v>3562</v>
      </c>
      <c r="DN7" s="1">
        <v>3565</v>
      </c>
      <c r="DO7" s="1">
        <v>3565</v>
      </c>
      <c r="DP7" s="1">
        <v>3577</v>
      </c>
      <c r="DQ7" s="1">
        <v>3555</v>
      </c>
      <c r="DR7" s="1">
        <v>3533</v>
      </c>
      <c r="DS7" s="1">
        <v>3517</v>
      </c>
      <c r="DT7" s="1">
        <v>3523</v>
      </c>
      <c r="DU7" s="1">
        <v>3527</v>
      </c>
    </row>
    <row r="8" spans="1:125">
      <c r="A8" t="s">
        <v>22</v>
      </c>
      <c r="B8" t="s">
        <v>20</v>
      </c>
      <c r="C8" s="1">
        <v>581941</v>
      </c>
      <c r="D8" s="1">
        <v>583658</v>
      </c>
      <c r="E8" s="1">
        <v>585014</v>
      </c>
      <c r="F8" s="1">
        <v>583720</v>
      </c>
      <c r="G8" s="1">
        <v>583206</v>
      </c>
      <c r="H8" s="1">
        <v>584474</v>
      </c>
      <c r="I8" s="1">
        <v>585862</v>
      </c>
      <c r="J8" s="1">
        <v>587298</v>
      </c>
      <c r="K8" s="1">
        <v>586760</v>
      </c>
      <c r="L8" s="1">
        <v>586554</v>
      </c>
      <c r="M8" s="1">
        <v>585390</v>
      </c>
      <c r="N8" s="1">
        <v>584679</v>
      </c>
      <c r="O8" s="1">
        <v>584009</v>
      </c>
      <c r="P8" s="1">
        <v>583802</v>
      </c>
      <c r="Q8" s="1">
        <v>582995</v>
      </c>
      <c r="R8" s="1">
        <v>581585</v>
      </c>
      <c r="S8" s="1">
        <v>581383</v>
      </c>
      <c r="T8" s="1">
        <v>581232</v>
      </c>
      <c r="U8" s="1">
        <v>581948</v>
      </c>
      <c r="V8" s="1">
        <v>582997</v>
      </c>
      <c r="W8" s="1">
        <v>582898</v>
      </c>
      <c r="X8" s="1">
        <v>583009</v>
      </c>
      <c r="Y8" s="1">
        <v>582973</v>
      </c>
      <c r="Z8" s="1">
        <v>583385</v>
      </c>
      <c r="AA8" s="1">
        <v>584373</v>
      </c>
      <c r="AB8" s="1">
        <v>585664</v>
      </c>
      <c r="AC8" s="1">
        <v>586205</v>
      </c>
      <c r="AD8" s="1">
        <v>585580</v>
      </c>
      <c r="AE8" s="1">
        <v>585184</v>
      </c>
      <c r="AF8" s="1">
        <v>584946</v>
      </c>
      <c r="AG8" s="1">
        <v>584684</v>
      </c>
      <c r="AH8" s="1">
        <v>584888</v>
      </c>
      <c r="AI8" s="1">
        <v>583977</v>
      </c>
      <c r="AJ8" s="1">
        <v>583376</v>
      </c>
      <c r="AK8" s="1">
        <v>581290</v>
      </c>
      <c r="AL8" s="1">
        <v>579210</v>
      </c>
      <c r="AM8" s="1">
        <v>576921</v>
      </c>
      <c r="AN8" s="1">
        <v>575315</v>
      </c>
      <c r="AO8" s="1">
        <v>574751</v>
      </c>
      <c r="AP8" s="1">
        <v>573203</v>
      </c>
      <c r="AQ8" s="1">
        <v>572318</v>
      </c>
      <c r="AR8" s="1">
        <v>571552</v>
      </c>
      <c r="AS8" s="1">
        <v>571687</v>
      </c>
      <c r="AT8" s="1">
        <v>572079</v>
      </c>
      <c r="AU8" s="1">
        <v>571989</v>
      </c>
      <c r="AV8" s="1">
        <v>571274</v>
      </c>
      <c r="AW8" s="1">
        <v>570003</v>
      </c>
      <c r="AX8" s="1">
        <v>568482</v>
      </c>
      <c r="AY8" s="1">
        <v>568094</v>
      </c>
      <c r="AZ8" s="1">
        <v>568177</v>
      </c>
      <c r="BA8" s="1">
        <v>568220</v>
      </c>
      <c r="BB8" s="1">
        <v>568463</v>
      </c>
      <c r="BC8" s="1">
        <v>568162</v>
      </c>
      <c r="BD8" s="1">
        <v>567794</v>
      </c>
      <c r="BE8" s="1">
        <v>567178</v>
      </c>
      <c r="BF8" s="1">
        <v>567379</v>
      </c>
      <c r="BG8" s="1">
        <v>566788</v>
      </c>
      <c r="BH8" s="1">
        <v>566469</v>
      </c>
      <c r="BI8" s="1">
        <v>565331</v>
      </c>
      <c r="BJ8" s="1">
        <v>564240</v>
      </c>
      <c r="BK8" s="1">
        <v>577469</v>
      </c>
      <c r="BL8" s="1">
        <v>576497</v>
      </c>
      <c r="BM8" s="1">
        <v>576752</v>
      </c>
      <c r="BN8" s="1">
        <v>577171</v>
      </c>
      <c r="BO8" s="1">
        <v>576951</v>
      </c>
      <c r="BP8" s="1">
        <v>580740</v>
      </c>
      <c r="BQ8" s="1">
        <v>584504</v>
      </c>
      <c r="BR8" s="1">
        <v>587899</v>
      </c>
      <c r="BS8" s="1">
        <v>590718</v>
      </c>
      <c r="BT8" s="1">
        <v>593848</v>
      </c>
      <c r="BU8" s="1">
        <v>596303</v>
      </c>
      <c r="BV8" s="1">
        <v>589457</v>
      </c>
      <c r="BW8" s="1">
        <v>592251</v>
      </c>
      <c r="BX8" s="1">
        <v>595369</v>
      </c>
      <c r="BY8" s="1">
        <v>597791</v>
      </c>
      <c r="BZ8" s="1">
        <v>600311</v>
      </c>
      <c r="CA8" s="1">
        <v>603279</v>
      </c>
      <c r="CB8" s="1">
        <v>605867</v>
      </c>
      <c r="CC8" s="1">
        <v>609581</v>
      </c>
      <c r="CD8" s="1">
        <v>612944</v>
      </c>
      <c r="CE8" s="1">
        <v>616123</v>
      </c>
      <c r="CF8" s="1">
        <v>618704</v>
      </c>
      <c r="CG8" s="1">
        <v>622403</v>
      </c>
      <c r="CH8" s="1">
        <v>624274</v>
      </c>
      <c r="CI8" s="1">
        <v>626842</v>
      </c>
      <c r="CJ8" s="1">
        <v>630573</v>
      </c>
      <c r="CK8" s="1">
        <v>633793</v>
      </c>
      <c r="CL8" s="1">
        <v>636749</v>
      </c>
      <c r="CM8" s="1">
        <v>640290</v>
      </c>
      <c r="CN8" s="1">
        <v>643424</v>
      </c>
      <c r="CO8" s="1">
        <v>647150</v>
      </c>
      <c r="CP8" s="1">
        <v>629401</v>
      </c>
      <c r="CQ8" s="1">
        <v>633270</v>
      </c>
      <c r="CR8" s="1">
        <v>636566</v>
      </c>
      <c r="CS8" s="1">
        <v>640041</v>
      </c>
      <c r="CT8" s="1">
        <v>642528</v>
      </c>
      <c r="CU8" s="1">
        <v>645456</v>
      </c>
      <c r="CV8" s="1">
        <v>649537</v>
      </c>
      <c r="CW8" s="1">
        <v>653283</v>
      </c>
      <c r="CX8" s="1">
        <v>656933</v>
      </c>
      <c r="CY8" s="1">
        <v>660289</v>
      </c>
      <c r="CZ8" s="1">
        <v>663628</v>
      </c>
      <c r="DA8" s="1">
        <v>667229</v>
      </c>
      <c r="DB8" s="1">
        <v>670333</v>
      </c>
      <c r="DC8" s="1">
        <v>654756</v>
      </c>
      <c r="DD8" s="1">
        <v>650046</v>
      </c>
      <c r="DE8" s="1">
        <v>642802</v>
      </c>
      <c r="DF8" s="1">
        <v>638700</v>
      </c>
      <c r="DG8" s="1">
        <v>633088</v>
      </c>
      <c r="DH8" s="1">
        <v>626241</v>
      </c>
      <c r="DI8" s="1">
        <v>620171</v>
      </c>
      <c r="DJ8" s="1">
        <v>614077</v>
      </c>
      <c r="DK8" s="1">
        <v>607264</v>
      </c>
      <c r="DL8" s="1">
        <v>609801</v>
      </c>
      <c r="DM8" s="1">
        <v>603018</v>
      </c>
      <c r="DN8" s="1">
        <v>602763</v>
      </c>
      <c r="DO8" s="1">
        <v>602898</v>
      </c>
      <c r="DP8" s="1">
        <v>603932</v>
      </c>
      <c r="DQ8" s="1">
        <v>604561</v>
      </c>
      <c r="DR8" s="1">
        <v>604812</v>
      </c>
      <c r="DS8" s="1">
        <v>606008</v>
      </c>
      <c r="DT8" s="1">
        <v>607344</v>
      </c>
      <c r="DU8" s="1">
        <v>608267</v>
      </c>
    </row>
    <row r="9" spans="1:125">
      <c r="A9" t="s">
        <v>23</v>
      </c>
      <c r="B9" t="s">
        <v>20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4938</v>
      </c>
      <c r="BL9" s="1">
        <v>6565</v>
      </c>
      <c r="BM9" s="1">
        <v>6618</v>
      </c>
      <c r="BN9" s="1">
        <v>6716</v>
      </c>
      <c r="BO9" s="1">
        <v>6786</v>
      </c>
      <c r="BP9" s="1">
        <v>6853</v>
      </c>
      <c r="BQ9" s="1">
        <v>6900</v>
      </c>
      <c r="BR9" s="1">
        <v>6976</v>
      </c>
      <c r="BS9" s="1">
        <v>7055</v>
      </c>
      <c r="BT9" s="1">
        <v>7122</v>
      </c>
      <c r="BU9" s="1">
        <v>7273</v>
      </c>
      <c r="BV9" s="1">
        <v>7387</v>
      </c>
      <c r="BW9" s="1">
        <v>7534</v>
      </c>
      <c r="BX9" s="1">
        <v>7635</v>
      </c>
      <c r="BY9" s="1">
        <v>7808</v>
      </c>
      <c r="BZ9" s="1">
        <v>7997</v>
      </c>
      <c r="CA9" s="1">
        <v>8193</v>
      </c>
      <c r="CB9" s="1">
        <v>8344</v>
      </c>
      <c r="CC9" s="1">
        <v>8517</v>
      </c>
      <c r="CD9" s="1">
        <v>8671</v>
      </c>
      <c r="CE9" s="1">
        <v>8849</v>
      </c>
      <c r="CF9" s="1">
        <v>9014</v>
      </c>
      <c r="CG9" s="1">
        <v>9261</v>
      </c>
      <c r="CH9" s="1">
        <v>9418</v>
      </c>
      <c r="CI9" s="1">
        <v>9718</v>
      </c>
      <c r="CJ9" s="1">
        <v>9914</v>
      </c>
      <c r="CK9" s="1">
        <v>10078</v>
      </c>
      <c r="CL9" s="1">
        <v>10213</v>
      </c>
      <c r="CM9" s="1">
        <v>10427</v>
      </c>
      <c r="CN9" s="1">
        <v>10576</v>
      </c>
      <c r="CO9" s="1">
        <v>10805</v>
      </c>
      <c r="CP9" s="1">
        <v>10946</v>
      </c>
      <c r="CQ9" s="1">
        <v>11206</v>
      </c>
      <c r="CR9" s="1">
        <v>11448</v>
      </c>
      <c r="CS9" s="1">
        <v>11622</v>
      </c>
      <c r="CT9" s="1">
        <v>11716</v>
      </c>
      <c r="CU9" s="1">
        <v>11801</v>
      </c>
      <c r="CV9" s="1">
        <v>12046</v>
      </c>
      <c r="CW9" s="1">
        <v>12173</v>
      </c>
      <c r="CX9" s="1">
        <v>12304</v>
      </c>
      <c r="CY9" s="1">
        <v>12475</v>
      </c>
      <c r="CZ9" s="1">
        <v>12724</v>
      </c>
      <c r="DA9" s="1">
        <v>12963</v>
      </c>
      <c r="DB9" s="1">
        <v>13171</v>
      </c>
      <c r="DC9" s="1">
        <v>13258</v>
      </c>
      <c r="DD9" s="1">
        <v>13445</v>
      </c>
      <c r="DE9" s="1">
        <v>13563</v>
      </c>
      <c r="DF9" s="1">
        <v>13767</v>
      </c>
      <c r="DG9" s="1">
        <v>13857</v>
      </c>
      <c r="DH9" s="1">
        <v>14060</v>
      </c>
      <c r="DI9" s="1">
        <v>14009</v>
      </c>
      <c r="DJ9" s="1">
        <v>14046</v>
      </c>
      <c r="DK9" s="1">
        <v>14164</v>
      </c>
      <c r="DL9" s="1">
        <v>14291</v>
      </c>
      <c r="DM9" s="1">
        <v>14334</v>
      </c>
      <c r="DN9" s="1">
        <v>14484</v>
      </c>
      <c r="DO9" s="1">
        <v>14610</v>
      </c>
      <c r="DP9" s="1">
        <v>14716</v>
      </c>
      <c r="DQ9" s="1">
        <v>14794</v>
      </c>
      <c r="DR9" s="1">
        <v>14902</v>
      </c>
      <c r="DS9" s="1">
        <v>15020</v>
      </c>
      <c r="DT9" s="1">
        <v>15171</v>
      </c>
      <c r="DU9" s="1">
        <v>15247</v>
      </c>
    </row>
    <row r="10" spans="1:125">
      <c r="A10" t="s">
        <v>24</v>
      </c>
      <c r="B10" t="s">
        <v>20</v>
      </c>
      <c r="C10" s="1">
        <v>9439</v>
      </c>
      <c r="D10" s="1">
        <v>9527</v>
      </c>
      <c r="E10" s="1">
        <v>9584</v>
      </c>
      <c r="F10" s="1">
        <v>9581</v>
      </c>
      <c r="G10" s="1">
        <v>9616</v>
      </c>
      <c r="H10" s="1">
        <v>9654</v>
      </c>
      <c r="I10" s="1">
        <v>9782</v>
      </c>
      <c r="J10" s="1">
        <v>9887</v>
      </c>
      <c r="K10" s="1">
        <v>10008</v>
      </c>
      <c r="L10" s="1">
        <v>10122</v>
      </c>
      <c r="M10" s="1">
        <v>10276</v>
      </c>
      <c r="N10" s="1">
        <v>10361</v>
      </c>
      <c r="O10" s="1">
        <v>10474</v>
      </c>
      <c r="P10" s="1">
        <v>10533</v>
      </c>
      <c r="Q10" s="1">
        <v>10598</v>
      </c>
      <c r="R10" s="1">
        <v>10495</v>
      </c>
      <c r="S10" s="1">
        <v>10516</v>
      </c>
      <c r="T10" s="1">
        <v>10686</v>
      </c>
      <c r="U10" s="1">
        <v>10837</v>
      </c>
      <c r="V10" s="1">
        <v>10946</v>
      </c>
      <c r="W10" s="1">
        <v>11034</v>
      </c>
      <c r="X10" s="1">
        <v>11178</v>
      </c>
      <c r="Y10" s="1">
        <v>11359</v>
      </c>
      <c r="Z10" s="1">
        <v>11471</v>
      </c>
      <c r="AA10" s="1">
        <v>11701</v>
      </c>
      <c r="AB10" s="1">
        <v>11859</v>
      </c>
      <c r="AC10" s="1">
        <v>12003</v>
      </c>
      <c r="AD10" s="1">
        <v>12253</v>
      </c>
      <c r="AE10" s="1">
        <v>12367</v>
      </c>
      <c r="AF10" s="1">
        <v>12482</v>
      </c>
      <c r="AG10" s="1">
        <v>12622</v>
      </c>
      <c r="AH10" s="1">
        <v>12769</v>
      </c>
      <c r="AI10" s="1">
        <v>12820</v>
      </c>
      <c r="AJ10" s="1">
        <v>12897</v>
      </c>
      <c r="AK10" s="1">
        <v>12871</v>
      </c>
      <c r="AL10" s="1">
        <v>12944</v>
      </c>
      <c r="AM10" s="1">
        <v>13070</v>
      </c>
      <c r="AN10" s="1">
        <v>13210</v>
      </c>
      <c r="AO10" s="1">
        <v>13271</v>
      </c>
      <c r="AP10" s="1">
        <v>13333</v>
      </c>
      <c r="AQ10" s="1">
        <v>13388</v>
      </c>
      <c r="AR10" s="1">
        <v>13719</v>
      </c>
      <c r="AS10" s="1">
        <v>14096</v>
      </c>
      <c r="AT10" s="1">
        <v>14882</v>
      </c>
      <c r="AU10" s="1">
        <v>14950</v>
      </c>
      <c r="AV10" s="1">
        <v>15013</v>
      </c>
      <c r="AW10" s="1">
        <v>15233</v>
      </c>
      <c r="AX10" s="1">
        <v>15479</v>
      </c>
      <c r="AY10" s="1">
        <v>15901</v>
      </c>
      <c r="AZ10" s="1">
        <v>16273</v>
      </c>
      <c r="BA10" s="1">
        <v>16457</v>
      </c>
      <c r="BB10" s="1">
        <v>16531</v>
      </c>
      <c r="BC10" s="1">
        <v>16709</v>
      </c>
      <c r="BD10" s="1">
        <v>17240</v>
      </c>
      <c r="BE10" s="1">
        <v>17522</v>
      </c>
      <c r="BF10" s="1">
        <v>18228</v>
      </c>
      <c r="BG10" s="1">
        <v>18403</v>
      </c>
      <c r="BH10" s="1">
        <v>18510</v>
      </c>
      <c r="BI10" s="1">
        <v>18374</v>
      </c>
      <c r="BJ10" s="1">
        <v>18458</v>
      </c>
      <c r="BK10" s="1">
        <v>157</v>
      </c>
      <c r="BL10" s="1">
        <v>157</v>
      </c>
      <c r="BM10" s="1">
        <v>161</v>
      </c>
      <c r="BN10" s="1">
        <v>160</v>
      </c>
      <c r="BO10" s="1">
        <v>159</v>
      </c>
      <c r="BP10" s="1">
        <v>159</v>
      </c>
      <c r="BQ10" s="1">
        <v>158</v>
      </c>
      <c r="BR10" s="1">
        <v>159</v>
      </c>
      <c r="BS10" s="1">
        <v>160</v>
      </c>
      <c r="BT10" s="1">
        <v>159</v>
      </c>
      <c r="BU10" s="1">
        <v>162</v>
      </c>
      <c r="BV10" s="1">
        <v>155</v>
      </c>
      <c r="BW10" s="1">
        <v>153</v>
      </c>
      <c r="BX10" s="1">
        <v>151</v>
      </c>
      <c r="BY10" s="1">
        <v>151</v>
      </c>
      <c r="BZ10" s="1">
        <v>150</v>
      </c>
      <c r="CA10" s="1">
        <v>150</v>
      </c>
      <c r="CB10" s="1">
        <v>150</v>
      </c>
      <c r="CC10" s="1">
        <v>150</v>
      </c>
      <c r="CD10" s="1">
        <v>149</v>
      </c>
      <c r="CE10" s="1">
        <v>149</v>
      </c>
      <c r="CF10" s="1">
        <v>147</v>
      </c>
      <c r="CG10" s="1">
        <v>148</v>
      </c>
      <c r="CH10" s="1">
        <v>148</v>
      </c>
      <c r="CI10" s="1">
        <v>149</v>
      </c>
      <c r="CJ10" s="1">
        <v>149</v>
      </c>
      <c r="CK10" s="1">
        <v>149</v>
      </c>
      <c r="CL10" s="1">
        <v>150</v>
      </c>
      <c r="CM10" s="1">
        <v>149</v>
      </c>
      <c r="CN10" s="1">
        <v>149</v>
      </c>
      <c r="CO10" s="1">
        <v>148</v>
      </c>
      <c r="CP10" s="1">
        <v>140</v>
      </c>
      <c r="CQ10" s="1">
        <v>141</v>
      </c>
      <c r="CR10" s="1">
        <v>140</v>
      </c>
      <c r="CS10" s="1">
        <v>140</v>
      </c>
      <c r="CT10" s="1">
        <v>141</v>
      </c>
      <c r="CU10" s="1">
        <v>140</v>
      </c>
      <c r="CV10" s="1">
        <v>141</v>
      </c>
      <c r="CW10" s="1">
        <v>143</v>
      </c>
      <c r="CX10" s="1">
        <v>146</v>
      </c>
      <c r="CY10" s="1">
        <v>146</v>
      </c>
      <c r="CZ10" s="1">
        <v>148</v>
      </c>
      <c r="DA10" s="1">
        <v>147</v>
      </c>
      <c r="DB10" s="1">
        <v>148</v>
      </c>
      <c r="DC10" s="1">
        <v>141</v>
      </c>
      <c r="DD10" s="1">
        <v>137</v>
      </c>
      <c r="DE10" s="1">
        <v>139</v>
      </c>
      <c r="DF10" s="1">
        <v>138</v>
      </c>
      <c r="DG10" s="1">
        <v>137</v>
      </c>
      <c r="DH10" s="1">
        <v>133</v>
      </c>
      <c r="DI10" s="1">
        <v>127</v>
      </c>
      <c r="DJ10" s="1">
        <v>125</v>
      </c>
      <c r="DK10" s="1">
        <v>123</v>
      </c>
      <c r="DL10" s="1">
        <v>125</v>
      </c>
      <c r="DM10" s="1">
        <v>124</v>
      </c>
      <c r="DN10" s="1">
        <v>122</v>
      </c>
      <c r="DO10" s="1">
        <v>121</v>
      </c>
      <c r="DP10" s="1">
        <v>120</v>
      </c>
      <c r="DQ10" s="1">
        <v>120</v>
      </c>
      <c r="DR10" s="1">
        <v>120</v>
      </c>
      <c r="DS10" s="1">
        <v>119</v>
      </c>
      <c r="DT10" s="1">
        <v>113</v>
      </c>
      <c r="DU10" s="1">
        <v>112</v>
      </c>
    </row>
    <row r="11" spans="1:125">
      <c r="A11" t="s">
        <v>25</v>
      </c>
      <c r="B11" t="s">
        <v>20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>
        <v>3</v>
      </c>
      <c r="AS11" s="1">
        <v>3</v>
      </c>
      <c r="AT11" s="1">
        <v>3</v>
      </c>
      <c r="AU11" s="1">
        <v>3</v>
      </c>
      <c r="AV11" s="1">
        <v>3</v>
      </c>
      <c r="AW11" s="1">
        <v>3</v>
      </c>
      <c r="AX11" s="1">
        <v>3</v>
      </c>
      <c r="AY11" s="1">
        <v>3</v>
      </c>
      <c r="AZ11" s="1">
        <v>3</v>
      </c>
      <c r="BA11" s="1">
        <v>3</v>
      </c>
      <c r="BB11" s="1">
        <v>3</v>
      </c>
      <c r="BC11" s="1">
        <v>3</v>
      </c>
      <c r="BD11" s="1">
        <v>3</v>
      </c>
      <c r="BE11" s="1">
        <v>3</v>
      </c>
      <c r="BF11" s="1">
        <v>3</v>
      </c>
      <c r="BG11" s="1">
        <v>2</v>
      </c>
      <c r="BH11" s="1">
        <v>2</v>
      </c>
      <c r="BI11" s="1">
        <v>1</v>
      </c>
      <c r="BJ11" s="1">
        <v>1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>
        <v>4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  <c r="BX11" s="1">
        <v>4</v>
      </c>
      <c r="BY11" s="1">
        <v>4</v>
      </c>
      <c r="BZ11" s="1">
        <v>4</v>
      </c>
      <c r="CA11" s="1">
        <v>4</v>
      </c>
      <c r="CB11" s="1">
        <v>4</v>
      </c>
      <c r="CC11" s="1">
        <v>4</v>
      </c>
      <c r="CD11" s="1">
        <v>4</v>
      </c>
      <c r="CE11" s="1">
        <v>4</v>
      </c>
      <c r="CF11" s="1">
        <v>4</v>
      </c>
      <c r="CG11" s="1">
        <v>4</v>
      </c>
      <c r="CH11" s="1">
        <v>4</v>
      </c>
      <c r="CI11" s="1">
        <v>5</v>
      </c>
      <c r="CJ11" s="1">
        <v>5</v>
      </c>
      <c r="CK11" s="1">
        <v>5</v>
      </c>
      <c r="CL11" s="1">
        <v>5</v>
      </c>
      <c r="CM11" s="1">
        <v>5</v>
      </c>
      <c r="CN11" s="1">
        <v>5</v>
      </c>
      <c r="CO11" s="1">
        <v>5</v>
      </c>
      <c r="CP11" s="1">
        <v>4</v>
      </c>
      <c r="CQ11" s="1">
        <v>4</v>
      </c>
      <c r="CR11" s="1">
        <v>4</v>
      </c>
      <c r="CS11" s="1">
        <v>5</v>
      </c>
      <c r="CT11" s="1">
        <v>5</v>
      </c>
      <c r="CU11" s="1">
        <v>5</v>
      </c>
      <c r="CV11" s="1">
        <v>5</v>
      </c>
      <c r="CW11" s="1">
        <v>5</v>
      </c>
      <c r="CX11" s="1">
        <v>5</v>
      </c>
      <c r="CY11" s="1">
        <v>5</v>
      </c>
      <c r="CZ11" s="1">
        <v>5</v>
      </c>
      <c r="DA11" s="1">
        <v>5</v>
      </c>
      <c r="DB11" s="1">
        <v>5</v>
      </c>
      <c r="DC11" s="1">
        <v>4</v>
      </c>
      <c r="DD11" s="1">
        <v>4</v>
      </c>
      <c r="DE11" s="1">
        <v>4</v>
      </c>
      <c r="DF11" s="1">
        <v>4</v>
      </c>
      <c r="DG11" s="1">
        <v>4</v>
      </c>
      <c r="DH11" s="1">
        <v>4</v>
      </c>
      <c r="DI11" s="1">
        <v>4</v>
      </c>
      <c r="DJ11" s="1">
        <v>4</v>
      </c>
      <c r="DK11" s="1">
        <v>4</v>
      </c>
      <c r="DL11" s="1">
        <v>4</v>
      </c>
      <c r="DM11" s="1">
        <v>4</v>
      </c>
      <c r="DN11" s="1">
        <v>4</v>
      </c>
      <c r="DO11" s="1">
        <v>3</v>
      </c>
      <c r="DP11" s="1">
        <v>4</v>
      </c>
      <c r="DQ11" s="1">
        <v>4</v>
      </c>
      <c r="DR11" s="1">
        <v>3</v>
      </c>
      <c r="DS11" s="1">
        <v>3</v>
      </c>
      <c r="DT11" s="1">
        <v>3</v>
      </c>
      <c r="DU11" s="1">
        <v>6</v>
      </c>
    </row>
    <row r="12" spans="1:125">
      <c r="A12" t="s">
        <v>26</v>
      </c>
      <c r="B12" t="s">
        <v>20</v>
      </c>
      <c r="C12" s="1">
        <v>7871</v>
      </c>
      <c r="D12" s="1">
        <v>7920</v>
      </c>
      <c r="E12" s="1">
        <v>7972</v>
      </c>
      <c r="F12" s="1">
        <v>8039</v>
      </c>
      <c r="G12" s="1">
        <v>8148</v>
      </c>
      <c r="H12" s="1">
        <v>8254</v>
      </c>
      <c r="I12" s="1">
        <v>8347</v>
      </c>
      <c r="J12" s="1">
        <v>8422</v>
      </c>
      <c r="K12" s="1">
        <v>8474</v>
      </c>
      <c r="L12" s="1">
        <v>8557</v>
      </c>
      <c r="M12" s="1">
        <v>8622</v>
      </c>
      <c r="N12" s="1">
        <v>8698</v>
      </c>
      <c r="O12" s="1">
        <v>8767</v>
      </c>
      <c r="P12" s="1">
        <v>8807</v>
      </c>
      <c r="Q12" s="1">
        <v>8861</v>
      </c>
      <c r="R12" s="1">
        <v>8920</v>
      </c>
      <c r="S12" s="1">
        <v>8998</v>
      </c>
      <c r="T12" s="1">
        <v>9063</v>
      </c>
      <c r="U12" s="1">
        <v>9148</v>
      </c>
      <c r="V12" s="1">
        <v>9215</v>
      </c>
      <c r="W12" s="1">
        <v>9260</v>
      </c>
      <c r="X12" s="1">
        <v>9302</v>
      </c>
      <c r="Y12" s="1">
        <v>9360</v>
      </c>
      <c r="Z12" s="1">
        <v>9403</v>
      </c>
      <c r="AA12" s="1">
        <v>9461</v>
      </c>
      <c r="AB12" s="1">
        <v>9519</v>
      </c>
      <c r="AC12" s="1">
        <v>9554</v>
      </c>
      <c r="AD12" s="1">
        <v>9649</v>
      </c>
      <c r="AE12" s="1">
        <v>9705</v>
      </c>
      <c r="AF12" s="1">
        <v>9789</v>
      </c>
      <c r="AG12" s="1">
        <v>9826</v>
      </c>
      <c r="AH12" s="1">
        <v>9869</v>
      </c>
      <c r="AI12" s="1">
        <v>9889</v>
      </c>
      <c r="AJ12" s="1">
        <v>9890</v>
      </c>
      <c r="AK12" s="1">
        <v>9911</v>
      </c>
      <c r="AL12" s="1">
        <v>9933</v>
      </c>
      <c r="AM12" s="1">
        <v>9922</v>
      </c>
      <c r="AN12" s="1">
        <v>9913</v>
      </c>
      <c r="AO12" s="1">
        <v>9928</v>
      </c>
      <c r="AP12" s="1">
        <v>9912</v>
      </c>
      <c r="AQ12" s="1">
        <v>9890</v>
      </c>
      <c r="AR12" s="1">
        <v>9875</v>
      </c>
      <c r="AS12" s="1">
        <v>9884</v>
      </c>
      <c r="AT12" s="1">
        <v>9868</v>
      </c>
      <c r="AU12" s="1">
        <v>9870</v>
      </c>
      <c r="AV12" s="1">
        <v>9875</v>
      </c>
      <c r="AW12" s="1">
        <v>9900</v>
      </c>
      <c r="AX12" s="1">
        <v>9903</v>
      </c>
      <c r="AY12" s="1">
        <v>9905</v>
      </c>
      <c r="AZ12" s="1">
        <v>9920</v>
      </c>
      <c r="BA12" s="1">
        <v>9910</v>
      </c>
      <c r="BB12" s="1">
        <v>9893</v>
      </c>
      <c r="BC12" s="1">
        <v>9886</v>
      </c>
      <c r="BD12" s="1">
        <v>9885</v>
      </c>
      <c r="BE12" s="1">
        <v>9873</v>
      </c>
      <c r="BF12" s="1">
        <v>9871</v>
      </c>
      <c r="BG12" s="1">
        <v>9889</v>
      </c>
      <c r="BH12" s="1">
        <v>9897</v>
      </c>
      <c r="BI12" s="1">
        <v>9907</v>
      </c>
      <c r="BJ12" s="1">
        <v>9919</v>
      </c>
      <c r="BK12" s="1">
        <v>9942</v>
      </c>
      <c r="BL12" s="1">
        <v>9962</v>
      </c>
      <c r="BM12" s="1">
        <v>9966</v>
      </c>
      <c r="BN12" s="1">
        <v>9975</v>
      </c>
      <c r="BO12" s="1">
        <v>9957</v>
      </c>
      <c r="BP12" s="1">
        <v>9988</v>
      </c>
      <c r="BQ12" s="1">
        <v>10024</v>
      </c>
      <c r="BR12" s="1">
        <v>10066</v>
      </c>
      <c r="BS12" s="1">
        <v>10100</v>
      </c>
      <c r="BT12" s="1">
        <v>10155</v>
      </c>
      <c r="BU12" s="1">
        <v>10195</v>
      </c>
      <c r="BV12" s="1">
        <v>10133</v>
      </c>
      <c r="BW12" s="1">
        <v>10207</v>
      </c>
      <c r="BX12" s="1">
        <v>10251</v>
      </c>
      <c r="BY12" s="1">
        <v>10299</v>
      </c>
      <c r="BZ12" s="1">
        <v>10345</v>
      </c>
      <c r="CA12" s="1">
        <v>10381</v>
      </c>
      <c r="CB12" s="1">
        <v>10425</v>
      </c>
      <c r="CC12" s="1">
        <v>10482</v>
      </c>
      <c r="CD12" s="1">
        <v>10561</v>
      </c>
      <c r="CE12" s="1">
        <v>10612</v>
      </c>
      <c r="CF12" s="1">
        <v>10667</v>
      </c>
      <c r="CG12" s="1">
        <v>10742</v>
      </c>
      <c r="CH12" s="1">
        <v>10776</v>
      </c>
      <c r="CI12" s="1">
        <v>10847</v>
      </c>
      <c r="CJ12" s="1">
        <v>10894</v>
      </c>
      <c r="CK12" s="1">
        <v>10930</v>
      </c>
      <c r="CL12" s="1">
        <v>10985</v>
      </c>
      <c r="CM12" s="1">
        <v>11031</v>
      </c>
      <c r="CN12" s="1">
        <v>11065</v>
      </c>
      <c r="CO12" s="1">
        <v>11112</v>
      </c>
      <c r="CP12" s="1">
        <v>10952</v>
      </c>
      <c r="CQ12" s="1">
        <v>10984</v>
      </c>
      <c r="CR12" s="1">
        <v>11017</v>
      </c>
      <c r="CS12" s="1">
        <v>11077</v>
      </c>
      <c r="CT12" s="1">
        <v>11129</v>
      </c>
      <c r="CU12" s="1">
        <v>11175</v>
      </c>
      <c r="CV12" s="1">
        <v>11252</v>
      </c>
      <c r="CW12" s="1">
        <v>11294</v>
      </c>
      <c r="CX12" s="1">
        <v>11362</v>
      </c>
      <c r="CY12" s="1">
        <v>11402</v>
      </c>
      <c r="CZ12" s="1">
        <v>11467</v>
      </c>
      <c r="DA12" s="1">
        <v>11547</v>
      </c>
      <c r="DB12" s="1">
        <v>11578</v>
      </c>
      <c r="DC12" s="1">
        <v>11372</v>
      </c>
      <c r="DD12" s="1">
        <v>11360</v>
      </c>
      <c r="DE12" s="1">
        <v>11309</v>
      </c>
      <c r="DF12" s="1">
        <v>11296</v>
      </c>
      <c r="DG12" s="1">
        <v>11194</v>
      </c>
      <c r="DH12" s="1">
        <v>11182</v>
      </c>
      <c r="DI12" s="1">
        <v>11080</v>
      </c>
      <c r="DJ12" s="1">
        <v>11045</v>
      </c>
      <c r="DK12" s="1">
        <v>11000</v>
      </c>
      <c r="DL12" s="1">
        <v>11104</v>
      </c>
      <c r="DM12" s="1">
        <v>11035</v>
      </c>
      <c r="DN12" s="1">
        <v>11042</v>
      </c>
      <c r="DO12" s="1">
        <v>11047</v>
      </c>
      <c r="DP12" s="1">
        <v>11078</v>
      </c>
      <c r="DQ12" s="1">
        <v>11074</v>
      </c>
      <c r="DR12" s="1">
        <v>11094</v>
      </c>
      <c r="DS12" s="1">
        <v>11109</v>
      </c>
      <c r="DT12" s="1">
        <v>11147</v>
      </c>
      <c r="DU12" s="1">
        <v>11161</v>
      </c>
    </row>
    <row r="13" spans="1:125">
      <c r="A13" t="s">
        <v>27</v>
      </c>
      <c r="B13" t="s">
        <v>20</v>
      </c>
      <c r="C13" s="1">
        <v>28898</v>
      </c>
      <c r="D13" s="1">
        <v>29025</v>
      </c>
      <c r="E13" s="1">
        <v>29074</v>
      </c>
      <c r="F13" s="1">
        <v>29165</v>
      </c>
      <c r="G13" s="1">
        <v>29248</v>
      </c>
      <c r="H13" s="1">
        <v>29292</v>
      </c>
      <c r="I13" s="1">
        <v>29331</v>
      </c>
      <c r="J13" s="1">
        <v>29398</v>
      </c>
      <c r="K13" s="1">
        <v>29453</v>
      </c>
      <c r="L13" s="1">
        <v>29512</v>
      </c>
      <c r="M13" s="1">
        <v>29518</v>
      </c>
      <c r="N13" s="1">
        <v>29500</v>
      </c>
      <c r="O13" s="1">
        <v>29472</v>
      </c>
      <c r="P13" s="1">
        <v>29462</v>
      </c>
      <c r="Q13" s="1">
        <v>29561</v>
      </c>
      <c r="R13" s="1">
        <v>29571</v>
      </c>
      <c r="S13" s="1">
        <v>29600</v>
      </c>
      <c r="T13" s="1">
        <v>29593</v>
      </c>
      <c r="U13" s="1">
        <v>29614</v>
      </c>
      <c r="V13" s="1">
        <v>29626</v>
      </c>
      <c r="W13" s="1">
        <v>29623</v>
      </c>
      <c r="X13" s="1">
        <v>29624</v>
      </c>
      <c r="Y13" s="1">
        <v>29601</v>
      </c>
      <c r="Z13" s="1">
        <v>29592</v>
      </c>
      <c r="AA13" s="1">
        <v>29602</v>
      </c>
      <c r="AB13" s="1">
        <v>29630</v>
      </c>
      <c r="AC13" s="1">
        <v>29676</v>
      </c>
      <c r="AD13" s="1">
        <v>29753</v>
      </c>
      <c r="AE13" s="1">
        <v>29699</v>
      </c>
      <c r="AF13" s="1">
        <v>29706</v>
      </c>
      <c r="AG13" s="1">
        <v>29756</v>
      </c>
      <c r="AH13" s="1">
        <v>29807</v>
      </c>
      <c r="AI13" s="1">
        <v>29744</v>
      </c>
      <c r="AJ13" s="1">
        <v>29764</v>
      </c>
      <c r="AK13" s="1">
        <v>29791</v>
      </c>
      <c r="AL13" s="1">
        <v>29746</v>
      </c>
      <c r="AM13" s="1">
        <v>29674</v>
      </c>
      <c r="AN13" s="1">
        <v>29603</v>
      </c>
      <c r="AO13" s="1">
        <v>29517</v>
      </c>
      <c r="AP13" s="1">
        <v>29496</v>
      </c>
      <c r="AQ13" s="1">
        <v>29430</v>
      </c>
      <c r="AR13" s="1">
        <v>29384</v>
      </c>
      <c r="AS13" s="1">
        <v>29300</v>
      </c>
      <c r="AT13" s="1">
        <v>29246</v>
      </c>
      <c r="AU13" s="1">
        <v>29195</v>
      </c>
      <c r="AV13" s="1">
        <v>29153</v>
      </c>
      <c r="AW13" s="1">
        <v>29080</v>
      </c>
      <c r="AX13" s="1">
        <v>28985</v>
      </c>
      <c r="AY13" s="1">
        <v>28939</v>
      </c>
      <c r="AZ13" s="1">
        <v>28821</v>
      </c>
      <c r="BA13" s="1">
        <v>28748</v>
      </c>
      <c r="BB13" s="1">
        <v>28689</v>
      </c>
      <c r="BC13" s="1">
        <v>28614</v>
      </c>
      <c r="BD13" s="1">
        <v>28559</v>
      </c>
      <c r="BE13" s="1">
        <v>28508</v>
      </c>
      <c r="BF13" s="1">
        <v>28417</v>
      </c>
      <c r="BG13" s="1">
        <v>28368</v>
      </c>
      <c r="BH13" s="1">
        <v>28323</v>
      </c>
      <c r="BI13" s="1">
        <v>28245</v>
      </c>
      <c r="BJ13" s="1">
        <v>28187</v>
      </c>
      <c r="BK13" s="1">
        <v>29160</v>
      </c>
      <c r="BL13" s="1">
        <v>29145</v>
      </c>
      <c r="BM13" s="1">
        <v>29061</v>
      </c>
      <c r="BN13" s="1">
        <v>29019</v>
      </c>
      <c r="BO13" s="1">
        <v>28961</v>
      </c>
      <c r="BP13" s="1">
        <v>29070</v>
      </c>
      <c r="BQ13" s="1">
        <v>29159</v>
      </c>
      <c r="BR13" s="1">
        <v>29286</v>
      </c>
      <c r="BS13" s="1">
        <v>29393</v>
      </c>
      <c r="BT13" s="1">
        <v>29525</v>
      </c>
      <c r="BU13" s="1">
        <v>29624</v>
      </c>
      <c r="BV13" s="1">
        <v>29395</v>
      </c>
      <c r="BW13" s="1">
        <v>29479</v>
      </c>
      <c r="BX13" s="1">
        <v>29562</v>
      </c>
      <c r="BY13" s="1">
        <v>29672</v>
      </c>
      <c r="BZ13" s="1">
        <v>29716</v>
      </c>
      <c r="CA13" s="1">
        <v>29787</v>
      </c>
      <c r="CB13" s="1">
        <v>29860</v>
      </c>
      <c r="CC13" s="1">
        <v>29977</v>
      </c>
      <c r="CD13" s="1">
        <v>30056</v>
      </c>
      <c r="CE13" s="1">
        <v>30133</v>
      </c>
      <c r="CF13" s="1">
        <v>30217</v>
      </c>
      <c r="CG13" s="1">
        <v>30322</v>
      </c>
      <c r="CH13" s="1">
        <v>30348</v>
      </c>
      <c r="CI13" s="1">
        <v>30402</v>
      </c>
      <c r="CJ13" s="1">
        <v>30508</v>
      </c>
      <c r="CK13" s="1">
        <v>30632</v>
      </c>
      <c r="CL13" s="1">
        <v>30801</v>
      </c>
      <c r="CM13" s="1">
        <v>30906</v>
      </c>
      <c r="CN13" s="1">
        <v>31006</v>
      </c>
      <c r="CO13" s="1">
        <v>31073</v>
      </c>
      <c r="CP13" s="1">
        <v>30516</v>
      </c>
      <c r="CQ13" s="1">
        <v>30666</v>
      </c>
      <c r="CR13" s="1">
        <v>30799</v>
      </c>
      <c r="CS13" s="1">
        <v>30915</v>
      </c>
      <c r="CT13" s="1">
        <v>31005</v>
      </c>
      <c r="CU13" s="1">
        <v>31081</v>
      </c>
      <c r="CV13" s="1">
        <v>31292</v>
      </c>
      <c r="CW13" s="1">
        <v>31421</v>
      </c>
      <c r="CX13" s="1">
        <v>31542</v>
      </c>
      <c r="CY13" s="1">
        <v>31653</v>
      </c>
      <c r="CZ13" s="1">
        <v>31776</v>
      </c>
      <c r="DA13" s="1">
        <v>31914</v>
      </c>
      <c r="DB13" s="1">
        <v>32078</v>
      </c>
      <c r="DC13" s="1">
        <v>31591</v>
      </c>
      <c r="DD13" s="1">
        <v>31496</v>
      </c>
      <c r="DE13" s="1">
        <v>31357</v>
      </c>
      <c r="DF13" s="1">
        <v>31204</v>
      </c>
      <c r="DG13" s="1">
        <v>31126</v>
      </c>
      <c r="DH13" s="1">
        <v>30969</v>
      </c>
      <c r="DI13" s="1">
        <v>30803</v>
      </c>
      <c r="DJ13" s="1">
        <v>30736</v>
      </c>
      <c r="DK13" s="1">
        <v>30593</v>
      </c>
      <c r="DL13" s="1">
        <v>30736</v>
      </c>
      <c r="DM13" s="1">
        <v>30552</v>
      </c>
      <c r="DN13" s="1">
        <v>30591</v>
      </c>
      <c r="DO13" s="1">
        <v>30621</v>
      </c>
      <c r="DP13" s="1">
        <v>30689</v>
      </c>
      <c r="DQ13" s="1">
        <v>30780</v>
      </c>
      <c r="DR13" s="1">
        <v>30825</v>
      </c>
      <c r="DS13" s="1">
        <v>30897</v>
      </c>
      <c r="DT13" s="1">
        <v>31076</v>
      </c>
      <c r="DU13" s="1">
        <v>31113</v>
      </c>
    </row>
    <row r="14" spans="1:125">
      <c r="A14" t="s">
        <v>28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57</v>
      </c>
      <c r="BL14" s="1">
        <v>60</v>
      </c>
      <c r="BM14" s="1">
        <v>60</v>
      </c>
      <c r="BN14" s="1">
        <v>60</v>
      </c>
      <c r="BO14" s="1">
        <v>59</v>
      </c>
      <c r="BP14" s="1">
        <v>61</v>
      </c>
      <c r="BQ14" s="1">
        <v>61</v>
      </c>
      <c r="BR14" s="1">
        <v>61</v>
      </c>
      <c r="BS14" s="1">
        <v>60</v>
      </c>
      <c r="BT14" s="1">
        <v>59</v>
      </c>
      <c r="BU14" s="1">
        <v>60</v>
      </c>
      <c r="BV14" s="1">
        <v>58</v>
      </c>
      <c r="BW14" s="1">
        <v>60</v>
      </c>
      <c r="BX14" s="1">
        <v>60</v>
      </c>
      <c r="BY14" s="1">
        <v>61</v>
      </c>
      <c r="BZ14" s="1">
        <v>63</v>
      </c>
      <c r="CA14" s="1">
        <v>64</v>
      </c>
      <c r="CB14" s="1">
        <v>65</v>
      </c>
      <c r="CC14" s="1">
        <v>66</v>
      </c>
      <c r="CD14" s="1">
        <v>66</v>
      </c>
      <c r="CE14" s="1">
        <v>67</v>
      </c>
      <c r="CF14" s="1">
        <v>68</v>
      </c>
      <c r="CG14" s="1">
        <v>68</v>
      </c>
      <c r="CH14" s="1">
        <v>69</v>
      </c>
      <c r="CI14" s="1">
        <v>70</v>
      </c>
      <c r="CJ14" s="1">
        <v>70</v>
      </c>
      <c r="CK14" s="1">
        <v>71</v>
      </c>
      <c r="CL14" s="1">
        <v>71</v>
      </c>
      <c r="CM14" s="1">
        <v>72</v>
      </c>
      <c r="CN14" s="1">
        <v>72</v>
      </c>
      <c r="CO14" s="1">
        <v>73</v>
      </c>
      <c r="CP14" s="1">
        <v>73</v>
      </c>
      <c r="CQ14" s="1">
        <v>73</v>
      </c>
      <c r="CR14" s="1">
        <v>74</v>
      </c>
      <c r="CS14" s="1">
        <v>76</v>
      </c>
      <c r="CT14" s="1">
        <v>77</v>
      </c>
      <c r="CU14" s="1">
        <v>77</v>
      </c>
      <c r="CV14" s="1">
        <v>77</v>
      </c>
      <c r="CW14" s="1">
        <v>77</v>
      </c>
      <c r="CX14" s="1">
        <v>80</v>
      </c>
      <c r="CY14" s="1">
        <v>81</v>
      </c>
      <c r="CZ14" s="1">
        <v>82</v>
      </c>
      <c r="DA14" s="1">
        <v>82</v>
      </c>
      <c r="DB14" s="1">
        <v>83</v>
      </c>
      <c r="DC14" s="1">
        <v>82</v>
      </c>
      <c r="DD14" s="1">
        <v>82</v>
      </c>
      <c r="DE14" s="1">
        <v>83</v>
      </c>
      <c r="DF14" s="1">
        <v>84</v>
      </c>
      <c r="DG14" s="1">
        <v>85</v>
      </c>
      <c r="DH14" s="1">
        <v>87</v>
      </c>
      <c r="DI14" s="1">
        <v>87</v>
      </c>
      <c r="DJ14" s="1">
        <v>85</v>
      </c>
      <c r="DK14" s="1">
        <v>86</v>
      </c>
      <c r="DL14" s="1">
        <v>87</v>
      </c>
      <c r="DM14" s="1">
        <v>87</v>
      </c>
      <c r="DN14" s="1">
        <v>87</v>
      </c>
      <c r="DO14" s="1">
        <v>86</v>
      </c>
      <c r="DP14" s="1">
        <v>85</v>
      </c>
      <c r="DQ14" s="1">
        <v>86</v>
      </c>
      <c r="DR14" s="1">
        <v>85</v>
      </c>
      <c r="DS14" s="1">
        <v>85</v>
      </c>
      <c r="DT14" s="1">
        <v>88</v>
      </c>
      <c r="DU14" s="1">
        <v>90</v>
      </c>
    </row>
    <row r="15" spans="1:125">
      <c r="A15" t="s">
        <v>29</v>
      </c>
      <c r="B15" t="s">
        <v>20</v>
      </c>
      <c r="C15" s="1">
        <v>622</v>
      </c>
      <c r="D15" s="1">
        <v>618</v>
      </c>
      <c r="E15" s="1">
        <v>637</v>
      </c>
      <c r="F15" s="1">
        <v>638</v>
      </c>
      <c r="G15" s="1">
        <v>639</v>
      </c>
      <c r="H15" s="1">
        <v>651</v>
      </c>
      <c r="I15" s="1">
        <v>656</v>
      </c>
      <c r="J15" s="1">
        <v>659</v>
      </c>
      <c r="K15" s="1">
        <v>667</v>
      </c>
      <c r="L15" s="1">
        <v>665</v>
      </c>
      <c r="M15" s="1">
        <v>666</v>
      </c>
      <c r="N15" s="1">
        <v>672</v>
      </c>
      <c r="O15" s="1">
        <v>670</v>
      </c>
      <c r="P15" s="1">
        <v>677</v>
      </c>
      <c r="Q15" s="1">
        <v>689</v>
      </c>
      <c r="R15" s="1">
        <v>696</v>
      </c>
      <c r="S15" s="1">
        <v>699</v>
      </c>
      <c r="T15" s="1">
        <v>701</v>
      </c>
      <c r="U15" s="1">
        <v>716</v>
      </c>
      <c r="V15" s="1">
        <v>723</v>
      </c>
      <c r="W15" s="1">
        <v>731</v>
      </c>
      <c r="X15" s="1">
        <v>748</v>
      </c>
      <c r="Y15" s="1">
        <v>752</v>
      </c>
      <c r="Z15" s="1">
        <v>756</v>
      </c>
      <c r="AA15" s="1">
        <v>764</v>
      </c>
      <c r="AB15" s="1">
        <v>775</v>
      </c>
      <c r="AC15" s="1">
        <v>788</v>
      </c>
      <c r="AD15" s="1">
        <v>792</v>
      </c>
      <c r="AE15" s="1">
        <v>794</v>
      </c>
      <c r="AF15" s="1">
        <v>804</v>
      </c>
      <c r="AG15" s="1">
        <v>823</v>
      </c>
      <c r="AH15" s="1">
        <v>835</v>
      </c>
      <c r="AI15" s="1">
        <v>853</v>
      </c>
      <c r="AJ15" s="1">
        <v>857</v>
      </c>
      <c r="AK15" s="1">
        <v>850</v>
      </c>
      <c r="AL15" s="1">
        <v>854</v>
      </c>
      <c r="AM15" s="1">
        <v>857</v>
      </c>
      <c r="AN15" s="1">
        <v>860</v>
      </c>
      <c r="AO15" s="1">
        <v>864</v>
      </c>
      <c r="AP15" s="1">
        <v>864</v>
      </c>
      <c r="AQ15" s="1">
        <v>874</v>
      </c>
      <c r="AR15" s="1">
        <v>879</v>
      </c>
      <c r="AS15" s="1">
        <v>887</v>
      </c>
      <c r="AT15" s="1">
        <v>894</v>
      </c>
      <c r="AU15" s="1">
        <v>898</v>
      </c>
      <c r="AV15" s="1">
        <v>913</v>
      </c>
      <c r="AW15" s="1">
        <v>921</v>
      </c>
      <c r="AX15" s="1">
        <v>931</v>
      </c>
      <c r="AY15" s="1">
        <v>946</v>
      </c>
      <c r="AZ15" s="1">
        <v>961</v>
      </c>
      <c r="BA15" s="1">
        <v>962</v>
      </c>
      <c r="BB15" s="1">
        <v>965</v>
      </c>
      <c r="BC15" s="1">
        <v>1001</v>
      </c>
      <c r="BD15" s="1">
        <v>1027</v>
      </c>
      <c r="BE15" s="1">
        <v>1049</v>
      </c>
      <c r="BF15" s="1">
        <v>1072</v>
      </c>
      <c r="BG15" s="1">
        <v>1085</v>
      </c>
      <c r="BH15" s="1">
        <v>1110</v>
      </c>
      <c r="BI15" s="1">
        <v>1156</v>
      </c>
      <c r="BJ15" s="1">
        <v>1186</v>
      </c>
      <c r="BK15" s="1">
        <v>109</v>
      </c>
      <c r="BL15" s="1">
        <v>108</v>
      </c>
      <c r="BM15" s="1">
        <v>109</v>
      </c>
      <c r="BN15" s="1">
        <v>109</v>
      </c>
      <c r="BO15" s="1">
        <v>109</v>
      </c>
      <c r="BP15" s="1">
        <v>108</v>
      </c>
      <c r="BQ15" s="1">
        <v>108</v>
      </c>
      <c r="BR15" s="1">
        <v>108</v>
      </c>
      <c r="BS15" s="1">
        <v>105</v>
      </c>
      <c r="BT15" s="1">
        <v>105</v>
      </c>
      <c r="BU15" s="1">
        <v>105</v>
      </c>
      <c r="BV15" s="1">
        <v>104</v>
      </c>
      <c r="BW15" s="1">
        <v>104</v>
      </c>
      <c r="BX15" s="1">
        <v>104</v>
      </c>
      <c r="BY15" s="1">
        <v>103</v>
      </c>
      <c r="BZ15" s="1">
        <v>102</v>
      </c>
      <c r="CA15" s="1">
        <v>102</v>
      </c>
      <c r="CB15" s="1">
        <v>103</v>
      </c>
      <c r="CC15" s="1">
        <v>103</v>
      </c>
      <c r="CD15" s="1">
        <v>104</v>
      </c>
      <c r="CE15" s="1">
        <v>104</v>
      </c>
      <c r="CF15" s="1">
        <v>105</v>
      </c>
      <c r="CG15" s="1">
        <v>105</v>
      </c>
      <c r="CH15" s="1">
        <v>105</v>
      </c>
      <c r="CI15" s="1">
        <v>105</v>
      </c>
      <c r="CJ15" s="1">
        <v>104</v>
      </c>
      <c r="CK15" s="1">
        <v>103</v>
      </c>
      <c r="CL15" s="1">
        <v>103</v>
      </c>
      <c r="CM15" s="1">
        <v>105</v>
      </c>
      <c r="CN15" s="1">
        <v>105</v>
      </c>
      <c r="CO15" s="1">
        <v>105</v>
      </c>
      <c r="CP15" s="1">
        <v>101</v>
      </c>
      <c r="CQ15" s="1">
        <v>102</v>
      </c>
      <c r="CR15" s="1">
        <v>102</v>
      </c>
      <c r="CS15" s="1">
        <v>102</v>
      </c>
      <c r="CT15" s="1">
        <v>102</v>
      </c>
      <c r="CU15" s="1">
        <v>102</v>
      </c>
      <c r="CV15" s="1">
        <v>100</v>
      </c>
      <c r="CW15" s="1">
        <v>100</v>
      </c>
      <c r="CX15" s="1">
        <v>99</v>
      </c>
      <c r="CY15" s="1">
        <v>98</v>
      </c>
      <c r="CZ15" s="1">
        <v>98</v>
      </c>
      <c r="DA15" s="1">
        <v>98</v>
      </c>
      <c r="DB15" s="1">
        <v>98</v>
      </c>
      <c r="DC15" s="1">
        <v>97</v>
      </c>
      <c r="DD15" s="1">
        <v>97</v>
      </c>
      <c r="DE15" s="1">
        <v>97</v>
      </c>
      <c r="DF15" s="1">
        <v>97</v>
      </c>
      <c r="DG15" s="1">
        <v>95</v>
      </c>
      <c r="DH15" s="1">
        <v>96</v>
      </c>
      <c r="DI15" s="1">
        <v>97</v>
      </c>
      <c r="DJ15" s="1">
        <v>97</v>
      </c>
      <c r="DK15" s="1">
        <v>97</v>
      </c>
      <c r="DL15" s="1">
        <v>96</v>
      </c>
      <c r="DM15" s="1">
        <v>95</v>
      </c>
      <c r="DN15" s="1">
        <v>97</v>
      </c>
      <c r="DO15" s="1">
        <v>97</v>
      </c>
      <c r="DP15" s="1">
        <v>96</v>
      </c>
      <c r="DQ15" s="1">
        <v>95</v>
      </c>
      <c r="DR15" s="1">
        <v>95</v>
      </c>
      <c r="DS15" s="1">
        <v>96</v>
      </c>
      <c r="DT15" s="1">
        <v>95</v>
      </c>
      <c r="DU15" s="1">
        <v>95</v>
      </c>
    </row>
    <row r="16" spans="1:125">
      <c r="A16" t="s">
        <v>32</v>
      </c>
      <c r="C16" s="1">
        <f>SUM(C6:C15)</f>
        <v>631601</v>
      </c>
      <c r="D16" s="1">
        <f t="shared" ref="D16:BO16" si="0">SUM(D6:D15)</f>
        <v>633598</v>
      </c>
      <c r="E16" s="1">
        <f t="shared" si="0"/>
        <v>635131</v>
      </c>
      <c r="F16" s="1">
        <f t="shared" si="0"/>
        <v>633995</v>
      </c>
      <c r="G16" s="1">
        <f t="shared" si="0"/>
        <v>633725</v>
      </c>
      <c r="H16" s="1">
        <f t="shared" si="0"/>
        <v>635208</v>
      </c>
      <c r="I16" s="1">
        <f t="shared" si="0"/>
        <v>636864</v>
      </c>
      <c r="J16" s="1">
        <f t="shared" si="0"/>
        <v>638593</v>
      </c>
      <c r="K16" s="1">
        <f t="shared" si="0"/>
        <v>638305</v>
      </c>
      <c r="L16" s="1">
        <f t="shared" si="0"/>
        <v>638350</v>
      </c>
      <c r="M16" s="1">
        <f t="shared" si="0"/>
        <v>637405</v>
      </c>
      <c r="N16" s="1">
        <f t="shared" si="0"/>
        <v>636838</v>
      </c>
      <c r="O16" s="1">
        <f t="shared" si="0"/>
        <v>636330</v>
      </c>
      <c r="P16" s="1">
        <f t="shared" si="0"/>
        <v>636227</v>
      </c>
      <c r="Q16" s="1">
        <f t="shared" si="0"/>
        <v>635647</v>
      </c>
      <c r="R16" s="1">
        <f t="shared" si="0"/>
        <v>634207</v>
      </c>
      <c r="S16" s="1">
        <f t="shared" si="0"/>
        <v>634141</v>
      </c>
      <c r="T16" s="1">
        <f t="shared" si="0"/>
        <v>634216</v>
      </c>
      <c r="U16" s="1">
        <f t="shared" si="0"/>
        <v>635221</v>
      </c>
      <c r="V16" s="1">
        <f t="shared" si="0"/>
        <v>636459</v>
      </c>
      <c r="W16" s="1">
        <f t="shared" si="0"/>
        <v>636521</v>
      </c>
      <c r="X16" s="1">
        <f t="shared" si="0"/>
        <v>636847</v>
      </c>
      <c r="Y16" s="1">
        <f t="shared" si="0"/>
        <v>637047</v>
      </c>
      <c r="Z16" s="1">
        <f t="shared" si="0"/>
        <v>637612</v>
      </c>
      <c r="AA16" s="1">
        <f t="shared" si="0"/>
        <v>638903</v>
      </c>
      <c r="AB16" s="1">
        <f t="shared" si="0"/>
        <v>640465</v>
      </c>
      <c r="AC16" s="1">
        <f t="shared" si="0"/>
        <v>641251</v>
      </c>
      <c r="AD16" s="1">
        <f t="shared" si="0"/>
        <v>641044</v>
      </c>
      <c r="AE16" s="1">
        <f t="shared" si="0"/>
        <v>640770</v>
      </c>
      <c r="AF16" s="1">
        <f t="shared" si="0"/>
        <v>640745</v>
      </c>
      <c r="AG16" s="1">
        <f t="shared" si="0"/>
        <v>640711</v>
      </c>
      <c r="AH16" s="1">
        <f t="shared" si="0"/>
        <v>641162</v>
      </c>
      <c r="AI16" s="1">
        <f t="shared" si="0"/>
        <v>640245</v>
      </c>
      <c r="AJ16" s="1">
        <f t="shared" si="0"/>
        <v>639739</v>
      </c>
      <c r="AK16" s="1">
        <f t="shared" si="0"/>
        <v>637670</v>
      </c>
      <c r="AL16" s="1">
        <f t="shared" si="0"/>
        <v>635642</v>
      </c>
      <c r="AM16" s="1">
        <f t="shared" si="0"/>
        <v>633404</v>
      </c>
      <c r="AN16" s="1">
        <f t="shared" si="0"/>
        <v>631853</v>
      </c>
      <c r="AO16" s="1">
        <f t="shared" si="0"/>
        <v>631260</v>
      </c>
      <c r="AP16" s="1">
        <f t="shared" si="0"/>
        <v>629731</v>
      </c>
      <c r="AQ16" s="1">
        <f t="shared" si="0"/>
        <v>628823</v>
      </c>
      <c r="AR16" s="1">
        <f t="shared" si="0"/>
        <v>628324</v>
      </c>
      <c r="AS16" s="1">
        <f t="shared" si="0"/>
        <v>628750</v>
      </c>
      <c r="AT16" s="1">
        <f t="shared" si="0"/>
        <v>629868</v>
      </c>
      <c r="AU16" s="1">
        <f t="shared" si="0"/>
        <v>629788</v>
      </c>
      <c r="AV16" s="1">
        <f t="shared" si="0"/>
        <v>629127</v>
      </c>
      <c r="AW16" s="1">
        <f t="shared" si="0"/>
        <v>628041</v>
      </c>
      <c r="AX16" s="1">
        <f t="shared" si="0"/>
        <v>626689</v>
      </c>
      <c r="AY16" s="1">
        <f t="shared" si="0"/>
        <v>626702</v>
      </c>
      <c r="AZ16" s="1">
        <f t="shared" si="0"/>
        <v>627044</v>
      </c>
      <c r="BA16" s="1">
        <f t="shared" si="0"/>
        <v>627195</v>
      </c>
      <c r="BB16" s="1">
        <f t="shared" si="0"/>
        <v>627453</v>
      </c>
      <c r="BC16" s="1">
        <f t="shared" si="0"/>
        <v>627275</v>
      </c>
      <c r="BD16" s="1">
        <f t="shared" si="0"/>
        <v>627405</v>
      </c>
      <c r="BE16" s="1">
        <f t="shared" si="0"/>
        <v>627031</v>
      </c>
      <c r="BF16" s="1">
        <f t="shared" si="0"/>
        <v>627870</v>
      </c>
      <c r="BG16" s="1">
        <f t="shared" si="0"/>
        <v>627424</v>
      </c>
      <c r="BH16" s="1">
        <f t="shared" si="0"/>
        <v>627218</v>
      </c>
      <c r="BI16" s="1">
        <f t="shared" si="0"/>
        <v>625923</v>
      </c>
      <c r="BJ16" s="1">
        <f t="shared" si="0"/>
        <v>624914</v>
      </c>
      <c r="BK16" s="1">
        <f t="shared" si="0"/>
        <v>624818</v>
      </c>
      <c r="BL16" s="1">
        <f t="shared" si="0"/>
        <v>625483</v>
      </c>
      <c r="BM16" s="1">
        <f t="shared" si="0"/>
        <v>625713</v>
      </c>
      <c r="BN16" s="1">
        <f t="shared" si="0"/>
        <v>626212</v>
      </c>
      <c r="BO16" s="1">
        <f t="shared" si="0"/>
        <v>626024</v>
      </c>
      <c r="BP16" s="1">
        <f t="shared" ref="BP16:DU16" si="1">SUM(BP6:BP15)</f>
        <v>630070</v>
      </c>
      <c r="BQ16" s="1">
        <f t="shared" si="1"/>
        <v>634049</v>
      </c>
      <c r="BR16" s="1">
        <f t="shared" si="1"/>
        <v>637785</v>
      </c>
      <c r="BS16" s="1">
        <f t="shared" si="1"/>
        <v>640937</v>
      </c>
      <c r="BT16" s="1">
        <f t="shared" si="1"/>
        <v>644380</v>
      </c>
      <c r="BU16" s="1">
        <f t="shared" si="1"/>
        <v>647168</v>
      </c>
      <c r="BV16" s="1">
        <f t="shared" si="1"/>
        <v>640141</v>
      </c>
      <c r="BW16" s="1">
        <f t="shared" si="1"/>
        <v>643355</v>
      </c>
      <c r="BX16" s="1">
        <f t="shared" si="1"/>
        <v>646778</v>
      </c>
      <c r="BY16" s="1">
        <f t="shared" si="1"/>
        <v>649573</v>
      </c>
      <c r="BZ16" s="1">
        <f t="shared" si="1"/>
        <v>652413</v>
      </c>
      <c r="CA16" s="1">
        <f t="shared" si="1"/>
        <v>655779</v>
      </c>
      <c r="CB16" s="1">
        <f t="shared" si="1"/>
        <v>658720</v>
      </c>
      <c r="CC16" s="1">
        <f t="shared" si="1"/>
        <v>662846</v>
      </c>
      <c r="CD16" s="1">
        <f t="shared" si="1"/>
        <v>666597</v>
      </c>
      <c r="CE16" s="1">
        <f t="shared" si="1"/>
        <v>670118</v>
      </c>
      <c r="CF16" s="1">
        <f t="shared" si="1"/>
        <v>673077</v>
      </c>
      <c r="CG16" s="1">
        <f t="shared" si="1"/>
        <v>677308</v>
      </c>
      <c r="CH16" s="1">
        <f t="shared" si="1"/>
        <v>679447</v>
      </c>
      <c r="CI16" s="1">
        <f t="shared" si="1"/>
        <v>682508</v>
      </c>
      <c r="CJ16" s="1">
        <f t="shared" si="1"/>
        <v>686662</v>
      </c>
      <c r="CK16" s="1">
        <f t="shared" si="1"/>
        <v>690247</v>
      </c>
      <c r="CL16" s="1">
        <f t="shared" si="1"/>
        <v>693628</v>
      </c>
      <c r="CM16" s="1">
        <f t="shared" si="1"/>
        <v>697634</v>
      </c>
      <c r="CN16" s="1">
        <f t="shared" si="1"/>
        <v>701145</v>
      </c>
      <c r="CO16" s="1">
        <f t="shared" si="1"/>
        <v>705369</v>
      </c>
      <c r="CP16" s="1">
        <f t="shared" si="1"/>
        <v>687024</v>
      </c>
      <c r="CQ16" s="1">
        <f t="shared" si="1"/>
        <v>691425</v>
      </c>
      <c r="CR16" s="1">
        <f t="shared" si="1"/>
        <v>695240</v>
      </c>
      <c r="CS16" s="1">
        <f t="shared" si="1"/>
        <v>699148</v>
      </c>
      <c r="CT16" s="1">
        <f t="shared" si="1"/>
        <v>701943</v>
      </c>
      <c r="CU16" s="1">
        <f t="shared" si="1"/>
        <v>705177</v>
      </c>
      <c r="CV16" s="1">
        <f t="shared" si="1"/>
        <v>709869</v>
      </c>
      <c r="CW16" s="1">
        <f t="shared" si="1"/>
        <v>713982</v>
      </c>
      <c r="CX16" s="1">
        <f t="shared" si="1"/>
        <v>718044</v>
      </c>
      <c r="CY16" s="1">
        <f t="shared" si="1"/>
        <v>721789</v>
      </c>
      <c r="CZ16" s="1">
        <f t="shared" si="1"/>
        <v>725679</v>
      </c>
      <c r="DA16" s="1">
        <f t="shared" si="1"/>
        <v>729836</v>
      </c>
      <c r="DB16" s="1">
        <f t="shared" si="1"/>
        <v>733452</v>
      </c>
      <c r="DC16" s="1">
        <f t="shared" si="1"/>
        <v>717247</v>
      </c>
      <c r="DD16" s="1">
        <f t="shared" si="1"/>
        <v>712675</v>
      </c>
      <c r="DE16" s="1">
        <f t="shared" si="1"/>
        <v>705367</v>
      </c>
      <c r="DF16" s="1">
        <f t="shared" si="1"/>
        <v>701340</v>
      </c>
      <c r="DG16" s="1">
        <f t="shared" si="1"/>
        <v>695671</v>
      </c>
      <c r="DH16" s="1">
        <f t="shared" si="1"/>
        <v>688917</v>
      </c>
      <c r="DI16" s="1">
        <f t="shared" si="1"/>
        <v>682531</v>
      </c>
      <c r="DJ16" s="1">
        <f t="shared" si="1"/>
        <v>676416</v>
      </c>
      <c r="DK16" s="1">
        <f t="shared" si="1"/>
        <v>669541</v>
      </c>
      <c r="DL16" s="1">
        <f t="shared" si="1"/>
        <v>672514</v>
      </c>
      <c r="DM16" s="1">
        <f t="shared" si="1"/>
        <v>665491</v>
      </c>
      <c r="DN16" s="1">
        <f t="shared" si="1"/>
        <v>665518</v>
      </c>
      <c r="DO16" s="1">
        <f t="shared" si="1"/>
        <v>665872</v>
      </c>
      <c r="DP16" s="1">
        <f t="shared" si="1"/>
        <v>667190</v>
      </c>
      <c r="DQ16" s="1">
        <f t="shared" si="1"/>
        <v>668026</v>
      </c>
      <c r="DR16" s="1">
        <f t="shared" si="1"/>
        <v>668482</v>
      </c>
      <c r="DS16" s="1">
        <f t="shared" si="1"/>
        <v>669942</v>
      </c>
      <c r="DT16" s="1">
        <f t="shared" si="1"/>
        <v>671748</v>
      </c>
      <c r="DU16" s="1">
        <f t="shared" si="1"/>
        <v>672851</v>
      </c>
    </row>
    <row r="17" spans="1:1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  <row r="18" spans="1:125">
      <c r="A18" t="s">
        <v>52</v>
      </c>
      <c r="B18" s="1">
        <f>AVERAGE(CU16:DF16)</f>
        <v>716204.75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</row>
    <row r="19" spans="1:125">
      <c r="A19" t="s">
        <v>57</v>
      </c>
      <c r="B19">
        <f>outputs!B1</f>
        <v>7112000000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</row>
    <row r="20" spans="1:125">
      <c r="A20" t="s">
        <v>33</v>
      </c>
      <c r="B20">
        <f>outputs!B2</f>
        <v>8706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</row>
    <row r="21" spans="1:125">
      <c r="A21" t="s">
        <v>34</v>
      </c>
      <c r="B21">
        <f>B20/4/1000000</f>
        <v>2.1765E-3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</row>
    <row r="22" spans="1:125">
      <c r="A22" t="s">
        <v>30</v>
      </c>
      <c r="B22">
        <f>(DU6-CK6)/((COLUMNS(CK6:DU6)-1)/12)</f>
        <v>753.66666666666663</v>
      </c>
      <c r="C22">
        <f>B22/B18</f>
        <v>1.0523061550019972E-3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</row>
    <row r="23" spans="1:125">
      <c r="A23" t="s">
        <v>52</v>
      </c>
      <c r="B23" s="1">
        <f>AVERAGE(CU16:DF16)</f>
        <v>716204.75</v>
      </c>
    </row>
    <row r="24" spans="1:125">
      <c r="B24" t="s">
        <v>31</v>
      </c>
      <c r="D24" t="s">
        <v>35</v>
      </c>
      <c r="E24" t="s">
        <v>51</v>
      </c>
    </row>
    <row r="25" spans="1:125">
      <c r="A25">
        <v>2012</v>
      </c>
      <c r="B25" s="7">
        <f>COLUMNS(C$6:CC$6)</f>
        <v>79</v>
      </c>
      <c r="C25" s="1">
        <f>INDEX(C$6:DU$6, B25)</f>
        <v>678</v>
      </c>
      <c r="D25">
        <f>C25*$B$21</f>
        <v>1.4756670000000001</v>
      </c>
      <c r="E25">
        <f>C25/B$23</f>
        <v>9.4665666487132351E-4</v>
      </c>
    </row>
    <row r="26" spans="1:125">
      <c r="A26">
        <v>2013</v>
      </c>
      <c r="B26">
        <f>B25+12</f>
        <v>91</v>
      </c>
      <c r="C26" s="1">
        <f>INDEX(C$6:DU$6, B26)</f>
        <v>1307</v>
      </c>
      <c r="D26">
        <f t="shared" ref="D26:D68" si="2">C26*$B$21</f>
        <v>2.8446855000000002</v>
      </c>
      <c r="E26">
        <f t="shared" ref="E26:E63" si="3">C26/B$23</f>
        <v>1.8248971400985543E-3</v>
      </c>
    </row>
    <row r="27" spans="1:125">
      <c r="A27">
        <v>2014</v>
      </c>
      <c r="B27">
        <f t="shared" ref="B27:B28" si="4">B26+12</f>
        <v>103</v>
      </c>
      <c r="C27" s="1">
        <f>INDEX(C$6:DU$6, B27)</f>
        <v>2002</v>
      </c>
      <c r="D27">
        <f t="shared" si="2"/>
        <v>4.3573529999999998</v>
      </c>
      <c r="E27">
        <f t="shared" si="3"/>
        <v>2.7952900340300732E-3</v>
      </c>
    </row>
    <row r="28" spans="1:125">
      <c r="A28">
        <v>2015</v>
      </c>
      <c r="B28">
        <f t="shared" si="4"/>
        <v>115</v>
      </c>
      <c r="C28" s="1">
        <f>INDEX(C$6:DU$6, B28)</f>
        <v>2680</v>
      </c>
      <c r="D28">
        <f t="shared" si="2"/>
        <v>5.8330200000000003</v>
      </c>
      <c r="E28">
        <f t="shared" si="3"/>
        <v>3.7419466989013967E-3</v>
      </c>
    </row>
    <row r="29" spans="1:125">
      <c r="A29">
        <v>2016</v>
      </c>
      <c r="B29" s="7">
        <f>COLUMNS(C$6:DU$6)</f>
        <v>123</v>
      </c>
      <c r="C29" s="1">
        <f>INDEX(C$6:DU$6, B29)</f>
        <v>3233</v>
      </c>
      <c r="D29">
        <f t="shared" si="2"/>
        <v>7.0366245000000003</v>
      </c>
      <c r="E29">
        <f t="shared" si="3"/>
        <v>4.5140722677418713E-3</v>
      </c>
    </row>
    <row r="30" spans="1:125">
      <c r="A30">
        <v>2017</v>
      </c>
      <c r="C30" s="1">
        <f t="shared" ref="C30:C63" si="5">C29+B$22</f>
        <v>3986.6666666666665</v>
      </c>
      <c r="D30">
        <f t="shared" si="2"/>
        <v>8.6769800000000004</v>
      </c>
      <c r="E30">
        <f t="shared" si="3"/>
        <v>5.566378422743868E-3</v>
      </c>
    </row>
    <row r="31" spans="1:125">
      <c r="A31">
        <v>2018</v>
      </c>
      <c r="C31" s="1">
        <f t="shared" si="5"/>
        <v>4740.333333333333</v>
      </c>
      <c r="D31">
        <f t="shared" si="2"/>
        <v>10.3173355</v>
      </c>
      <c r="E31">
        <f t="shared" si="3"/>
        <v>6.6186845777458656E-3</v>
      </c>
    </row>
    <row r="32" spans="1:125">
      <c r="A32">
        <v>2019</v>
      </c>
      <c r="C32" s="1">
        <f t="shared" si="5"/>
        <v>5494</v>
      </c>
      <c r="D32">
        <f t="shared" si="2"/>
        <v>11.957691000000001</v>
      </c>
      <c r="E32">
        <f t="shared" si="3"/>
        <v>7.6709907327478632E-3</v>
      </c>
    </row>
    <row r="33" spans="1:5">
      <c r="A33">
        <v>2020</v>
      </c>
      <c r="C33" s="1">
        <f t="shared" si="5"/>
        <v>6247.666666666667</v>
      </c>
      <c r="D33">
        <f t="shared" si="2"/>
        <v>13.598046500000001</v>
      </c>
      <c r="E33">
        <f t="shared" si="3"/>
        <v>8.7232968877498599E-3</v>
      </c>
    </row>
    <row r="34" spans="1:5">
      <c r="A34">
        <v>2021</v>
      </c>
      <c r="C34" s="1">
        <f t="shared" si="5"/>
        <v>7001.3333333333339</v>
      </c>
      <c r="D34">
        <f t="shared" si="2"/>
        <v>15.238402000000002</v>
      </c>
      <c r="E34">
        <f t="shared" si="3"/>
        <v>9.7756030427518584E-3</v>
      </c>
    </row>
    <row r="35" spans="1:5">
      <c r="A35">
        <v>2022</v>
      </c>
      <c r="C35" s="1">
        <f t="shared" si="5"/>
        <v>7755.0000000000009</v>
      </c>
      <c r="D35">
        <f t="shared" si="2"/>
        <v>16.878757500000003</v>
      </c>
      <c r="E35">
        <f t="shared" si="3"/>
        <v>1.0827909197753855E-2</v>
      </c>
    </row>
    <row r="36" spans="1:5">
      <c r="A36">
        <v>2023</v>
      </c>
      <c r="C36" s="1">
        <f t="shared" si="5"/>
        <v>8508.6666666666679</v>
      </c>
      <c r="D36">
        <f t="shared" si="2"/>
        <v>18.519113000000004</v>
      </c>
      <c r="E36">
        <f t="shared" si="3"/>
        <v>1.1880215352755854E-2</v>
      </c>
    </row>
    <row r="37" spans="1:5">
      <c r="A37">
        <v>2024</v>
      </c>
      <c r="C37" s="1">
        <f t="shared" si="5"/>
        <v>9262.3333333333339</v>
      </c>
      <c r="D37">
        <f t="shared" si="2"/>
        <v>20.159468500000003</v>
      </c>
      <c r="E37">
        <f t="shared" si="3"/>
        <v>1.293252150775785E-2</v>
      </c>
    </row>
    <row r="38" spans="1:5">
      <c r="A38">
        <v>2025</v>
      </c>
      <c r="C38" s="1">
        <f t="shared" si="5"/>
        <v>10016</v>
      </c>
      <c r="D38">
        <f t="shared" si="2"/>
        <v>21.799824000000001</v>
      </c>
      <c r="E38">
        <f t="shared" si="3"/>
        <v>1.3984827662759847E-2</v>
      </c>
    </row>
    <row r="39" spans="1:5">
      <c r="A39">
        <v>2026</v>
      </c>
      <c r="C39" s="1">
        <f t="shared" si="5"/>
        <v>10769.666666666666</v>
      </c>
      <c r="D39">
        <f t="shared" si="2"/>
        <v>23.440179499999999</v>
      </c>
      <c r="E39">
        <f t="shared" si="3"/>
        <v>1.5037133817761842E-2</v>
      </c>
    </row>
    <row r="40" spans="1:5">
      <c r="A40">
        <v>2027</v>
      </c>
      <c r="C40" s="1">
        <f t="shared" si="5"/>
        <v>11523.333333333332</v>
      </c>
      <c r="D40">
        <f t="shared" si="2"/>
        <v>25.080534999999998</v>
      </c>
      <c r="E40">
        <f t="shared" si="3"/>
        <v>1.6089439972763839E-2</v>
      </c>
    </row>
    <row r="41" spans="1:5">
      <c r="A41">
        <v>2028</v>
      </c>
      <c r="C41" s="1">
        <f t="shared" si="5"/>
        <v>12276.999999999998</v>
      </c>
      <c r="D41">
        <f t="shared" si="2"/>
        <v>26.720890499999996</v>
      </c>
      <c r="E41">
        <f t="shared" si="3"/>
        <v>1.7141746127765835E-2</v>
      </c>
    </row>
    <row r="42" spans="1:5">
      <c r="A42">
        <v>2029</v>
      </c>
      <c r="C42" s="1">
        <f t="shared" si="5"/>
        <v>13030.666666666664</v>
      </c>
      <c r="D42">
        <f t="shared" si="2"/>
        <v>28.361245999999994</v>
      </c>
      <c r="E42">
        <f t="shared" si="3"/>
        <v>1.8194052282767832E-2</v>
      </c>
    </row>
    <row r="43" spans="1:5">
      <c r="A43">
        <v>2030</v>
      </c>
      <c r="C43" s="1">
        <f t="shared" si="5"/>
        <v>13784.33333333333</v>
      </c>
      <c r="D43">
        <f t="shared" si="2"/>
        <v>30.001601499999992</v>
      </c>
      <c r="E43">
        <f t="shared" si="3"/>
        <v>1.9246358437769829E-2</v>
      </c>
    </row>
    <row r="44" spans="1:5">
      <c r="A44">
        <v>2031</v>
      </c>
      <c r="C44" s="1">
        <f t="shared" si="5"/>
        <v>14537.999999999996</v>
      </c>
      <c r="D44">
        <f t="shared" si="2"/>
        <v>31.641956999999994</v>
      </c>
      <c r="E44">
        <f t="shared" si="3"/>
        <v>2.0298664592771826E-2</v>
      </c>
    </row>
    <row r="45" spans="1:5">
      <c r="A45">
        <v>2032</v>
      </c>
      <c r="C45" s="1">
        <f t="shared" si="5"/>
        <v>15291.666666666662</v>
      </c>
      <c r="D45">
        <f t="shared" si="2"/>
        <v>33.282312499999989</v>
      </c>
      <c r="E45">
        <f t="shared" si="3"/>
        <v>2.1350970747773822E-2</v>
      </c>
    </row>
    <row r="46" spans="1:5">
      <c r="A46">
        <v>2033</v>
      </c>
      <c r="C46" s="1">
        <f t="shared" si="5"/>
        <v>16045.333333333328</v>
      </c>
      <c r="D46">
        <f t="shared" si="2"/>
        <v>34.922667999999987</v>
      </c>
      <c r="E46">
        <f t="shared" si="3"/>
        <v>2.2403276902775816E-2</v>
      </c>
    </row>
    <row r="47" spans="1:5">
      <c r="A47">
        <v>2034</v>
      </c>
      <c r="C47" s="1">
        <f t="shared" si="5"/>
        <v>16798.999999999996</v>
      </c>
      <c r="D47">
        <f t="shared" si="2"/>
        <v>36.563023499999993</v>
      </c>
      <c r="E47">
        <f t="shared" si="3"/>
        <v>2.3455583057777816E-2</v>
      </c>
    </row>
    <row r="48" spans="1:5">
      <c r="A48">
        <v>2035</v>
      </c>
      <c r="C48" s="1">
        <f t="shared" si="5"/>
        <v>17552.666666666664</v>
      </c>
      <c r="D48">
        <f t="shared" si="2"/>
        <v>38.203378999999998</v>
      </c>
      <c r="E48">
        <f t="shared" si="3"/>
        <v>2.4507889212779816E-2</v>
      </c>
    </row>
    <row r="49" spans="1:5">
      <c r="A49">
        <v>2036</v>
      </c>
      <c r="C49" s="1">
        <f t="shared" si="5"/>
        <v>18306.333333333332</v>
      </c>
      <c r="D49">
        <f t="shared" si="2"/>
        <v>39.843734499999997</v>
      </c>
      <c r="E49">
        <f t="shared" si="3"/>
        <v>2.5560195367781813E-2</v>
      </c>
    </row>
    <row r="50" spans="1:5">
      <c r="A50">
        <v>2037</v>
      </c>
      <c r="C50" s="1">
        <f t="shared" si="5"/>
        <v>19060</v>
      </c>
      <c r="D50">
        <f t="shared" si="2"/>
        <v>41.484090000000002</v>
      </c>
      <c r="E50">
        <f t="shared" si="3"/>
        <v>2.6612501522783813E-2</v>
      </c>
    </row>
    <row r="51" spans="1:5">
      <c r="A51">
        <v>2038</v>
      </c>
      <c r="C51" s="1">
        <f t="shared" si="5"/>
        <v>19813.666666666668</v>
      </c>
      <c r="D51">
        <f t="shared" si="2"/>
        <v>43.1244455</v>
      </c>
      <c r="E51">
        <f t="shared" si="3"/>
        <v>2.7664807677785813E-2</v>
      </c>
    </row>
    <row r="52" spans="1:5">
      <c r="A52">
        <v>2039</v>
      </c>
      <c r="C52" s="1">
        <f t="shared" si="5"/>
        <v>20567.333333333336</v>
      </c>
      <c r="D52">
        <f t="shared" si="2"/>
        <v>44.764801000000006</v>
      </c>
      <c r="E52">
        <f t="shared" si="3"/>
        <v>2.871711383278781E-2</v>
      </c>
    </row>
    <row r="53" spans="1:5">
      <c r="A53">
        <v>2040</v>
      </c>
      <c r="C53" s="1">
        <f t="shared" si="5"/>
        <v>21321.000000000004</v>
      </c>
      <c r="D53">
        <f t="shared" si="2"/>
        <v>46.405156500000011</v>
      </c>
      <c r="E53">
        <f t="shared" si="3"/>
        <v>2.976941998778981E-2</v>
      </c>
    </row>
    <row r="54" spans="1:5">
      <c r="A54">
        <v>2041</v>
      </c>
      <c r="C54" s="1">
        <f t="shared" si="5"/>
        <v>22074.666666666672</v>
      </c>
      <c r="D54">
        <f t="shared" si="2"/>
        <v>48.045512000000009</v>
      </c>
      <c r="E54">
        <f t="shared" si="3"/>
        <v>3.0821726142791807E-2</v>
      </c>
    </row>
    <row r="55" spans="1:5">
      <c r="A55">
        <v>2042</v>
      </c>
      <c r="C55" s="1">
        <f t="shared" si="5"/>
        <v>22828.333333333339</v>
      </c>
      <c r="D55">
        <f t="shared" si="2"/>
        <v>49.685867500000015</v>
      </c>
      <c r="E55">
        <f t="shared" si="3"/>
        <v>3.1874032297793807E-2</v>
      </c>
    </row>
    <row r="56" spans="1:5">
      <c r="A56">
        <v>2043</v>
      </c>
      <c r="C56" s="1">
        <f t="shared" si="5"/>
        <v>23582.000000000007</v>
      </c>
      <c r="D56">
        <f t="shared" si="2"/>
        <v>51.32622300000002</v>
      </c>
      <c r="E56">
        <f t="shared" si="3"/>
        <v>3.2926338452795807E-2</v>
      </c>
    </row>
    <row r="57" spans="1:5">
      <c r="A57">
        <v>2044</v>
      </c>
      <c r="C57" s="1">
        <f t="shared" si="5"/>
        <v>24335.666666666675</v>
      </c>
      <c r="D57">
        <f t="shared" si="2"/>
        <v>52.966578500000018</v>
      </c>
      <c r="E57">
        <f t="shared" si="3"/>
        <v>3.3978644607797807E-2</v>
      </c>
    </row>
    <row r="58" spans="1:5">
      <c r="A58">
        <v>2045</v>
      </c>
      <c r="C58" s="1">
        <f t="shared" si="5"/>
        <v>25089.333333333343</v>
      </c>
      <c r="D58">
        <f t="shared" si="2"/>
        <v>54.606934000000024</v>
      </c>
      <c r="E58">
        <f t="shared" si="3"/>
        <v>3.5030950762799801E-2</v>
      </c>
    </row>
    <row r="59" spans="1:5">
      <c r="A59">
        <v>2046</v>
      </c>
      <c r="C59" s="1">
        <f t="shared" si="5"/>
        <v>25843.000000000011</v>
      </c>
      <c r="D59">
        <f t="shared" si="2"/>
        <v>56.247289500000022</v>
      </c>
      <c r="E59">
        <f t="shared" si="3"/>
        <v>3.6083256917801801E-2</v>
      </c>
    </row>
    <row r="60" spans="1:5">
      <c r="A60">
        <v>2047</v>
      </c>
      <c r="C60" s="1">
        <f t="shared" si="5"/>
        <v>26596.666666666679</v>
      </c>
      <c r="D60">
        <f t="shared" si="2"/>
        <v>57.887645000000028</v>
      </c>
      <c r="E60">
        <f t="shared" si="3"/>
        <v>3.7135563072803801E-2</v>
      </c>
    </row>
    <row r="61" spans="1:5">
      <c r="A61">
        <v>2048</v>
      </c>
      <c r="C61" s="1">
        <f t="shared" si="5"/>
        <v>27350.333333333347</v>
      </c>
      <c r="D61">
        <f t="shared" si="2"/>
        <v>59.528000500000033</v>
      </c>
      <c r="E61">
        <f t="shared" si="3"/>
        <v>3.8187869227805801E-2</v>
      </c>
    </row>
    <row r="62" spans="1:5">
      <c r="A62">
        <v>2049</v>
      </c>
      <c r="C62" s="1">
        <f t="shared" si="5"/>
        <v>28104.000000000015</v>
      </c>
      <c r="D62">
        <f t="shared" si="2"/>
        <v>61.168356000000031</v>
      </c>
      <c r="E62">
        <f t="shared" si="3"/>
        <v>3.9240175382807801E-2</v>
      </c>
    </row>
    <row r="63" spans="1:5">
      <c r="A63">
        <v>2050</v>
      </c>
      <c r="C63" s="1">
        <f t="shared" si="5"/>
        <v>28857.666666666682</v>
      </c>
      <c r="D63">
        <f t="shared" si="2"/>
        <v>62.808711500000037</v>
      </c>
      <c r="E63">
        <f t="shared" si="3"/>
        <v>4.0292481537809802E-2</v>
      </c>
    </row>
    <row r="64" spans="1:5">
      <c r="A64">
        <v>2051</v>
      </c>
      <c r="C64" s="1">
        <f t="shared" ref="C64:C68" si="6">C63+B$22</f>
        <v>29611.33333333335</v>
      </c>
      <c r="D64">
        <f t="shared" si="2"/>
        <v>64.449067000000042</v>
      </c>
      <c r="E64">
        <f t="shared" ref="E64:E68" si="7">C64/B$23</f>
        <v>4.1344787692811795E-2</v>
      </c>
    </row>
    <row r="65" spans="1:5">
      <c r="A65">
        <v>2052</v>
      </c>
      <c r="C65" s="1">
        <f t="shared" si="6"/>
        <v>30365.000000000018</v>
      </c>
      <c r="D65">
        <f t="shared" si="2"/>
        <v>66.08942250000004</v>
      </c>
      <c r="E65">
        <f t="shared" si="7"/>
        <v>4.2397093847813795E-2</v>
      </c>
    </row>
    <row r="66" spans="1:5">
      <c r="A66">
        <v>2053</v>
      </c>
      <c r="C66" s="1">
        <f t="shared" si="6"/>
        <v>31118.666666666686</v>
      </c>
      <c r="D66">
        <f t="shared" si="2"/>
        <v>67.729778000000039</v>
      </c>
      <c r="E66">
        <f t="shared" si="7"/>
        <v>4.3449400002815795E-2</v>
      </c>
    </row>
    <row r="67" spans="1:5">
      <c r="A67">
        <v>2054</v>
      </c>
      <c r="C67" s="1">
        <f t="shared" si="6"/>
        <v>31872.333333333354</v>
      </c>
      <c r="D67">
        <f t="shared" si="2"/>
        <v>69.370133500000051</v>
      </c>
      <c r="E67">
        <f t="shared" si="7"/>
        <v>4.4501706157817796E-2</v>
      </c>
    </row>
    <row r="68" spans="1:5">
      <c r="A68">
        <v>2055</v>
      </c>
      <c r="C68" s="1">
        <f t="shared" si="6"/>
        <v>32626.000000000022</v>
      </c>
      <c r="D68">
        <f t="shared" si="2"/>
        <v>71.010489000000049</v>
      </c>
      <c r="E68">
        <f t="shared" si="7"/>
        <v>4.5554012312819796E-2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outputs</vt:lpstr>
      <vt:lpstr>HECO</vt:lpstr>
      <vt:lpstr>BAU adoption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2015-07-27T08:27:16Z</dcterms:created>
  <dcterms:modified xsi:type="dcterms:W3CDTF">2016-04-21T19:52:18Z</dcterms:modified>
</cp:coreProperties>
</file>