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omework Files/HW 2/"/>
    </mc:Choice>
  </mc:AlternateContent>
  <xr:revisionPtr revIDLastSave="0" documentId="13_ncr:1_{F71157AE-EAC2-B340-81B7-5CD6C0A2E801}" xr6:coauthVersionLast="45" xr6:coauthVersionMax="45" xr10:uidLastSave="{00000000-0000-0000-0000-000000000000}"/>
  <bookViews>
    <workbookView xWindow="0" yWindow="0" windowWidth="28800" windowHeight="18000" firstSheet="1" activeTab="1" xr2:uid="{00000000-000D-0000-FFFF-FFFF00000000}"/>
  </bookViews>
  <sheets>
    <sheet name="Sensitivity Report 1" sheetId="4" r:id="rId1"/>
    <sheet name="Model" sheetId="1" r:id="rId2"/>
    <sheet name="Model_STS" sheetId="5" state="veryHidden" r:id="rId3"/>
    <sheet name="Profit Vs Labour Hours" sheetId="7" r:id="rId4"/>
    <sheet name="Profit Vs SP of VXP" sheetId="9" r:id="rId5"/>
    <sheet name="Profit Vs Max sales for SP" sheetId="10" r:id="rId6"/>
  </sheets>
  <definedNames>
    <definedName name="ChartData" localSheetId="5">'Profit Vs Max sales for SP'!$K$5:$K$15</definedName>
    <definedName name="ChartData" localSheetId="4">'Profit Vs SP of VXP'!$K$5:$K$15</definedName>
    <definedName name="ChartData1" localSheetId="3">'Profit Vs Labour Hours'!$N$5:$N$15</definedName>
    <definedName name="ChartData2" localSheetId="3">'Profit Vs Labour Hours'!$R$5:$R$15</definedName>
    <definedName name="InputValues" localSheetId="5">'Profit Vs Max sales for SP'!$A$5:$A$15</definedName>
    <definedName name="InputValues" localSheetId="4">'Profit Vs SP of VXP'!$A$5:$A$15</definedName>
    <definedName name="InputValues1" localSheetId="3">'Profit Vs Labour Hours'!$A$5:$A$15</definedName>
    <definedName name="InputValues2" localSheetId="3">'Profit Vs Labour Hours'!$B$4:$L$4</definedName>
    <definedName name="OutputAddresses" localSheetId="3">'Profit Vs Labour Hours'!$AZ$2</definedName>
    <definedName name="OutputAddresses" localSheetId="5">'Profit Vs Max sales for SP'!$B$4</definedName>
    <definedName name="OutputAddresses" localSheetId="4">'Profit Vs SP of VXP'!$B$4</definedName>
    <definedName name="OutputValues" localSheetId="5">'Profit Vs Max sales for SP'!$B$5:$B$15</definedName>
    <definedName name="OutputValues" localSheetId="4">'Profit Vs SP of VXP'!$B$5:$B$15</definedName>
    <definedName name="OutputValues_1" localSheetId="3">'Profit Vs Labour Hours'!$B$5:$L$15</definedName>
    <definedName name="Selling_price">Model!$B$11:$C$11</definedName>
    <definedName name="solver_adj" localSheetId="1" hidden="1">Model!$B$16:$D$16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Model!$B$16:$D$16</definedName>
    <definedName name="solver_lhs2" localSheetId="1" hidden="1">Model!$B$16:$D$16</definedName>
    <definedName name="solver_lhs3" localSheetId="1" hidden="1">Model!$B$22</definedName>
    <definedName name="solver_lhs4" localSheetId="1" hidden="1">Model!$B$23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Model!$E$26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1</definedName>
    <definedName name="solver_rel4" localSheetId="1" hidden="1">1</definedName>
    <definedName name="solver_rhs1" localSheetId="1" hidden="1">Model!$B$18:$D$18</definedName>
    <definedName name="solver_rhs2" localSheetId="1" hidden="1">integer</definedName>
    <definedName name="solver_rhs3" localSheetId="1" hidden="1">Model!$D$22</definedName>
    <definedName name="solver_rhs4" localSheetId="1" hidden="1">Model!$D$23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0" l="1"/>
  <c r="J4" i="10"/>
  <c r="K15" i="10" s="1"/>
  <c r="K7" i="10" l="1"/>
  <c r="K8" i="10"/>
  <c r="K9" i="10"/>
  <c r="K10" i="10"/>
  <c r="K11" i="10"/>
  <c r="K12" i="10"/>
  <c r="K5" i="10"/>
  <c r="K13" i="10"/>
  <c r="K6" i="10"/>
  <c r="K14" i="10"/>
  <c r="K1" i="9"/>
  <c r="J4" i="9"/>
  <c r="K10" i="9" s="1"/>
  <c r="R1" i="7"/>
  <c r="N1" i="7"/>
  <c r="T4" i="7"/>
  <c r="Q5" i="7"/>
  <c r="Q4" i="7"/>
  <c r="P4" i="7"/>
  <c r="M4" i="7"/>
  <c r="M5" i="7" s="1"/>
  <c r="R9" i="7"/>
  <c r="K12" i="9" l="1"/>
  <c r="K5" i="9"/>
  <c r="K13" i="9"/>
  <c r="K14" i="9"/>
  <c r="K11" i="9"/>
  <c r="K6" i="9"/>
  <c r="K7" i="9"/>
  <c r="K15" i="9"/>
  <c r="K8" i="9"/>
  <c r="K9" i="9"/>
  <c r="B22" i="1"/>
  <c r="B19" i="1"/>
  <c r="D19" i="1"/>
  <c r="C19" i="1"/>
  <c r="N7" i="7"/>
  <c r="N10" i="7"/>
  <c r="R12" i="7"/>
  <c r="N8" i="7"/>
  <c r="N13" i="7"/>
  <c r="R8" i="7"/>
  <c r="R10" i="7"/>
  <c r="R7" i="7"/>
  <c r="R6" i="7"/>
  <c r="N6" i="7"/>
  <c r="N11" i="7"/>
  <c r="R15" i="7"/>
  <c r="N14" i="7"/>
  <c r="R13" i="7"/>
  <c r="N9" i="7"/>
  <c r="R5" i="7"/>
  <c r="R11" i="7"/>
  <c r="N5" i="7"/>
  <c r="R14" i="7"/>
  <c r="N12" i="7"/>
  <c r="N15" i="7"/>
  <c r="B23" i="1" l="1"/>
  <c r="F23" i="1" s="1"/>
  <c r="F22" i="1"/>
  <c r="D12" i="1"/>
  <c r="D26" i="1" s="1"/>
  <c r="C12" i="1"/>
  <c r="C26" i="1" s="1"/>
  <c r="B12" i="1"/>
  <c r="B26" i="1" s="1"/>
  <c r="E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LEVINE SHEKINAH</author>
  </authors>
  <commentList>
    <comment ref="B5" authorId="0" shapeId="0" xr:uid="{41F1EBE2-9C21-44DF-A6E9-EA87551E96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" authorId="0" shapeId="0" xr:uid="{59227CAB-9554-4035-A7AF-E657FAD906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 xr:uid="{5CE34F6C-A5B8-481F-9A4E-E6512D6EDC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 shapeId="0" xr:uid="{AA2F8B19-E81E-48BC-9EFF-594E25A17E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 shapeId="0" xr:uid="{7D805F0C-8800-426D-A69B-E1B59872BB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 shapeId="0" xr:uid="{C585798E-6009-4E1C-B235-234EB49D8A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" authorId="0" shapeId="0" xr:uid="{C62C6F49-96B1-496C-BAD2-CCF0A54DBD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" authorId="0" shapeId="0" xr:uid="{CBA44E7A-EC50-481F-B0B1-170717E8BC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" authorId="0" shapeId="0" xr:uid="{D1F86E05-83BB-4328-9955-F42CBE238C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" authorId="0" shapeId="0" xr:uid="{733AE567-1B0E-4B42-90A8-C8704DAB49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" authorId="0" shapeId="0" xr:uid="{3B57CC9A-DB7A-49FA-A631-8509AE358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539D72E3-5F43-43C6-8FD1-F750EA75A1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" authorId="0" shapeId="0" xr:uid="{34ED3503-8A5F-496B-BC46-9FEC7DA195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50E2FF50-A7B8-4AAA-9CED-2425F66333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 xr:uid="{616DEA99-4C70-4ABF-BDA0-0354286442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 shapeId="0" xr:uid="{83438E25-E01F-4CFF-A872-D9915CE2FA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 shapeId="0" xr:uid="{C0FF213F-F01A-4EB9-8C81-ECFB8F6786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" authorId="0" shapeId="0" xr:uid="{B0977DEC-16FF-40CC-BD45-153229C40B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" authorId="0" shapeId="0" xr:uid="{C40FB9A9-CE7E-448E-A466-481A203B10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" authorId="0" shapeId="0" xr:uid="{158842E1-9411-432E-833A-E62CCDC7C1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" authorId="0" shapeId="0" xr:uid="{8CFA2329-BDEA-43ED-B846-B6A5D28E24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" authorId="0" shapeId="0" xr:uid="{5B0266E8-A1B6-4183-8E26-E83B4A0E68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916327F5-9F20-46AC-8E29-1FF07FC8C4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 xr:uid="{02D5C837-CF3B-4690-85E6-472063D3D7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250BF58B-7786-4BD8-A90D-5D3EF7EF62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 xr:uid="{FBCAE4DC-B555-4345-BCF5-7BEF3040DC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 shapeId="0" xr:uid="{C636CD74-ADAE-4B1E-AFC9-D9C6F03D1C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 shapeId="0" xr:uid="{24624961-5F84-4798-8CE5-8F08442B74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" authorId="0" shapeId="0" xr:uid="{15355560-4F7E-4002-9DD1-05E7C554E0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" authorId="0" shapeId="0" xr:uid="{242F32E3-1D35-4367-B772-BDD78EC8BC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" authorId="0" shapeId="0" xr:uid="{5D9B4DC2-AD31-4A2B-B9BC-B5592393F1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" authorId="0" shapeId="0" xr:uid="{0A5F4316-0314-45F5-8B5B-A1ACC18B0D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" authorId="0" shapeId="0" xr:uid="{B6CBB3AB-C72F-4E6C-81C7-30099390F6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87EFF94D-8813-4D69-9D98-74E83AF8EC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 xr:uid="{B0A4F4EF-C876-4D6D-B1F6-3696A0CD73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C55AA8E9-872A-4CE6-BD66-5657915ADF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 shapeId="0" xr:uid="{CDE6E3B8-2996-4A5D-92DD-EFE1AD0A03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 shapeId="0" xr:uid="{A1479B5F-16F8-40AD-A021-5C6B0EFBCC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00525795-0D9B-4762-B5BD-5242DEC84E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" authorId="0" shapeId="0" xr:uid="{3FA8CD99-3E85-405E-8C14-1842CEF43D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" authorId="0" shapeId="0" xr:uid="{661EFF3E-C5B2-4E8A-B45F-2A846F6918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" authorId="0" shapeId="0" xr:uid="{83F1E827-FA0A-4164-9E04-59002A499B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" authorId="0" shapeId="0" xr:uid="{B97DCFAA-6475-4FEC-B8BF-427802525A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" authorId="0" shapeId="0" xr:uid="{D80A6E3F-7303-4276-B928-7578F952D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E8F3667E-CBED-4CBC-AC61-7A38F00CC6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 shapeId="0" xr:uid="{8A47E1C4-E46E-4AED-8A7A-CDA34361D4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" authorId="0" shapeId="0" xr:uid="{CD82A03E-776E-4674-8157-DA677FB5CD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 shapeId="0" xr:uid="{BD0FD060-F47A-4E2E-A75A-704B590876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44AF01C5-26E6-4C17-BC70-4D8A676E47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51C1F913-9D31-4870-814D-AF2DE34CB4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" authorId="0" shapeId="0" xr:uid="{9BBF9F54-C714-4E30-A827-E1CEB6A367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" authorId="0" shapeId="0" xr:uid="{5B836A94-2A75-47A2-8699-F55D921180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" authorId="0" shapeId="0" xr:uid="{51231AA7-7B48-43C3-A18D-F75AC16E21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" authorId="0" shapeId="0" xr:uid="{C16E4C8C-EB6C-4E49-B59D-7C9B3B54EF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" authorId="0" shapeId="0" xr:uid="{AADB7BFA-697D-4356-B883-7E0B91DF15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617FC80E-72C9-46F1-B713-02596845C6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0FFB6EF4-56BD-40CF-909C-8C7DBF9EEE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AA58C42D-D517-45A5-AB6E-84BB88DD34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ECED1410-AA25-4992-8EBE-8F529D44BB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 xr:uid="{281F26F2-732E-4EF4-9C89-78316333C5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63BFF7BE-D8DF-42D5-BAE1-427B22F6F3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" authorId="0" shapeId="0" xr:uid="{E69B4E2E-2769-4C47-9DD3-DB71D77C7E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" authorId="0" shapeId="0" xr:uid="{B0C69EDB-6196-46F3-9420-552C8DA671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" authorId="0" shapeId="0" xr:uid="{71301E35-B31F-4A03-A219-6BDF8CA760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" authorId="0" shapeId="0" xr:uid="{449467F1-6AA8-4E6A-BC25-C7D1B402A6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" authorId="0" shapeId="0" xr:uid="{997A9FB5-FC9C-4238-BF42-4FEE601DC3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B6553A6-758B-4FEC-B730-786A075881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 shapeId="0" xr:uid="{2FF24807-5FEE-4939-B885-EEBAC718D5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E5875F1F-CD05-4212-A705-2DE555975E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 shapeId="0" xr:uid="{6879AFD7-706A-4EA4-9A53-4652629204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 shapeId="0" xr:uid="{4F3022AA-C65F-45F3-BE09-204D3B0B88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" authorId="0" shapeId="0" xr:uid="{FEE9E7C3-F9D8-47F2-BC11-24998EFC86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" authorId="0" shapeId="0" xr:uid="{5940074F-927A-47DB-8FA6-A8D7DEFB84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" authorId="0" shapeId="0" xr:uid="{36CF2A3F-5FCA-482D-8C0C-2F9E4D5AE6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" authorId="0" shapeId="0" xr:uid="{66D4226B-C7C3-4253-8B6E-1854C16DDB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" authorId="0" shapeId="0" xr:uid="{226F3029-8C3D-447C-9ADD-E4EE8F534F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" authorId="0" shapeId="0" xr:uid="{01B9BE0A-37BF-4AED-B970-818171EEC0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12FC50CD-D44B-47BD-A969-3EE728E6B2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 shapeId="0" xr:uid="{0A6C1F06-06D9-4299-88D9-33669A87E2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 shapeId="0" xr:uid="{0238A884-CA14-4287-B0FB-4481AC9471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 shapeId="0" xr:uid="{5C4472A3-6610-4A4B-A310-A48015F326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" authorId="0" shapeId="0" xr:uid="{4DFD6A38-0087-4D22-8E8F-3166D2454C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" authorId="0" shapeId="0" xr:uid="{3F590599-2BFC-498D-B0ED-4324FAF06C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" authorId="0" shapeId="0" xr:uid="{ACF49093-2B04-4FB8-9342-99325C0773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" authorId="0" shapeId="0" xr:uid="{E8DFD935-A623-48F3-B204-8F62A3F72A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" authorId="0" shapeId="0" xr:uid="{DD2931E4-DDE1-4CA4-ABD4-45935E9365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" authorId="0" shapeId="0" xr:uid="{606AAC6E-DA87-45CF-A58A-2A1A82D455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" authorId="0" shapeId="0" xr:uid="{E04ED828-BA10-4F87-8E34-A157ED779C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0FECD86D-ECFE-44D2-A9EE-608C3B3FD2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 xr:uid="{0A78367B-C985-4484-A616-28030AA042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5780D704-21BA-4922-975B-318793598C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 shapeId="0" xr:uid="{DE0E9A4D-17A7-49DD-ADD0-E8F184F925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 shapeId="0" xr:uid="{80F1CBA0-5C9F-42C0-B776-1661F88151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" authorId="0" shapeId="0" xr:uid="{A7D3D740-9BA8-4C2F-A156-52C30DAD3C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" authorId="0" shapeId="0" xr:uid="{008050B4-C948-41A9-9C30-0264E1651F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" authorId="0" shapeId="0" xr:uid="{7813F938-1028-406A-89AE-354723D409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" authorId="0" shapeId="0" xr:uid="{2D527BBD-79FC-4D8B-8811-233AB153E1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" authorId="0" shapeId="0" xr:uid="{B9674A5A-9812-4B59-AF47-837B3CE61D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" authorId="0" shapeId="0" xr:uid="{2D7AC179-FDB8-476B-989F-7979AE8FA8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E4BEDE6B-9DEB-4AC3-B29E-D16013D5BC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1C094782-2085-4F46-85BC-70C6D6C462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C480B37B-F58D-405E-88C3-43FD99E3CA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 xr:uid="{35DA1F23-FCCE-403D-8ED2-E38468F373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 shapeId="0" xr:uid="{038B75F6-C1E1-4F03-857A-E8A019ED32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 shapeId="0" xr:uid="{B84BD168-4116-4BA4-B38C-E2DC432B39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4" authorId="0" shapeId="0" xr:uid="{14C5E9C9-9C53-473B-B555-5F9243BB82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4" authorId="0" shapeId="0" xr:uid="{8BDA8FB2-9CDD-4D60-96FD-11FFA1D079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4" authorId="0" shapeId="0" xr:uid="{F4AA9146-317F-49A8-85A2-B8C5BCC6D2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4" authorId="0" shapeId="0" xr:uid="{529E8F93-DC9E-4C88-8B31-BDCA2A1087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4" authorId="0" shapeId="0" xr:uid="{E83489E8-E24A-4A20-A649-D198C958EE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40EBF5AB-63E8-4CF1-8D44-05C393C61E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8C4103E5-1944-49D4-8B10-375A70D5C1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14234C38-BC4C-4080-A8DA-58703F8F4E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B0C949FB-3C21-466F-9191-5B3C9CFD1F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 xr:uid="{D24A8E2D-2B0B-4A2E-ACC5-A8A3FEC399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3C01CCAA-EEBB-41A2-9331-254DC834F9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5" authorId="0" shapeId="0" xr:uid="{B1DD086C-71D0-42BA-9D41-26F4E2E1D9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5" authorId="0" shapeId="0" xr:uid="{ABF0712A-114B-40BB-9B91-E2182D8ACF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5" authorId="0" shapeId="0" xr:uid="{1F2AB3FC-FB53-474D-8281-2266588DF1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5" authorId="0" shapeId="0" xr:uid="{23152A6A-8A84-4111-ACF5-92714E567D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5" authorId="0" shapeId="0" xr:uid="{5DEAE563-6381-4DEA-9661-83CFDAE488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LEVINE SHEKINAH</author>
  </authors>
  <commentList>
    <comment ref="B5" authorId="0" shapeId="0" xr:uid="{25BBB493-93F7-4475-8CB4-9C08E03FC0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355E2FDD-B02A-4F82-A63C-1565276699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46D4E411-C075-4EBE-B622-AE1DD55F7C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2D618A22-6F24-4225-9220-613029600D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73453C5F-7B20-4262-B1A3-00DDFC2F68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8A69F8E9-20E1-45B8-8821-05839BF627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0678045A-8B5C-4581-9228-7E9525C7E9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6319BE65-CCBE-42AB-90F2-004B3B94FB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CABA65CE-DD79-46AC-B54D-8DDCDA8356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2539FB83-6005-4F02-96CE-974A627F072C}">
      <text>
        <r>
          <rPr>
            <sz val="9"/>
            <color rgb="FF000000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7C80E9F5-6BA2-481C-86F3-31513220CC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Swithin</author>
  </authors>
  <commentList>
    <comment ref="B5" authorId="0" shapeId="0" xr:uid="{1DCD0929-FA68-4C21-941C-19E7CBD215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8C9620BD-B84D-4389-A0A8-1CD4C80D88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53914191-2014-45FB-9062-6DE25A48A5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BAC21413-120A-4AC0-980C-2B988A58CD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7419DC66-9306-4C8D-8BC5-C272FF3DC3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9530BDA0-3A2F-4640-893A-FEA0FD1007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F533D4D6-B5D3-4986-82CC-5778EAD2A2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6E6F4B99-1BD6-4EC1-AD11-67EBED1A23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0B475F89-0EFE-4593-8CB7-5C041628C5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FC108142-2EDE-46BC-AB05-12B65411AA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6F754601-BECC-423B-A14A-19C5B53E414A}">
      <text>
        <r>
          <rPr>
            <sz val="9"/>
            <color rgb="FF000000"/>
            <rFont val="Tahoma"/>
            <family val="2"/>
          </rPr>
          <t>Solver found an integer solution within tolerance. All constraints are satisfied.</t>
        </r>
      </text>
    </comment>
  </commentList>
</comments>
</file>

<file path=xl/sharedStrings.xml><?xml version="1.0" encoding="utf-8"?>
<sst xmlns="http://schemas.openxmlformats.org/spreadsheetml/2006/main" count="104" uniqueCount="76">
  <si>
    <t>Assembling and testing computers</t>
  </si>
  <si>
    <t>Basic</t>
  </si>
  <si>
    <t>XP</t>
  </si>
  <si>
    <t>Inputs for assembling and testing a computer</t>
  </si>
  <si>
    <t>Labor hours for assembly</t>
  </si>
  <si>
    <t>Labor hours for testing</t>
  </si>
  <si>
    <t>Cost of component parts</t>
  </si>
  <si>
    <t>Selling price</t>
  </si>
  <si>
    <t>Unit margin</t>
  </si>
  <si>
    <t>Assembling, testing plan (# of computers)</t>
  </si>
  <si>
    <t>Total</t>
  </si>
  <si>
    <t>Cost per labor hour assembling</t>
  </si>
  <si>
    <t>Cost per labor hour testing</t>
  </si>
  <si>
    <t>Labor availability for assembling</t>
  </si>
  <si>
    <t>Labor availability for testing</t>
  </si>
  <si>
    <t>Constraints (hours per month)</t>
  </si>
  <si>
    <t>Number to produce</t>
  </si>
  <si>
    <t>Maximum sales</t>
  </si>
  <si>
    <t>Net profit ($ this month)</t>
  </si>
  <si>
    <t>Hours used</t>
  </si>
  <si>
    <t>Hours available</t>
  </si>
  <si>
    <t>VXP</t>
  </si>
  <si>
    <t>SLACK</t>
  </si>
  <si>
    <t>Worksheet: [Product Mix 1.xlsx]Model</t>
  </si>
  <si>
    <t>Cell</t>
  </si>
  <si>
    <t>Name</t>
  </si>
  <si>
    <t>Variable Cells</t>
  </si>
  <si>
    <t>Constraints</t>
  </si>
  <si>
    <t>$B$16</t>
  </si>
  <si>
    <t>Number to produce Basic</t>
  </si>
  <si>
    <t>$C$16</t>
  </si>
  <si>
    <t>Number to produce XP</t>
  </si>
  <si>
    <t>$D$16</t>
  </si>
  <si>
    <t>Number to produce VXP</t>
  </si>
  <si>
    <t>$B$22</t>
  </si>
  <si>
    <t>Labor availability for assembling Hours used</t>
  </si>
  <si>
    <t>$B$23</t>
  </si>
  <si>
    <t>Labor availability for testing Hours used</t>
  </si>
  <si>
    <t>Microsoft Excel 16.29 Sensitivity Report</t>
  </si>
  <si>
    <t>Report Created: 25/09/19 6:23:25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</si>
  <si>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</si>
  <si>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</si>
  <si>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</si>
  <si>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</si>
  <si>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</si>
  <si>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</si>
  <si>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</si>
  <si>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</si>
  <si>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</si>
  <si>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</si>
  <si>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</si>
  <si>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</si>
  <si>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</si>
  <si>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$D$22</t>
  </si>
  <si>
    <t/>
  </si>
  <si>
    <t>$D$23</t>
  </si>
  <si>
    <t>Twoway analysis for Solver model in Model worksheet</t>
  </si>
  <si>
    <t>Output</t>
  </si>
  <si>
    <t>$E$26</t>
  </si>
  <si>
    <t>Maximum Assembly Labour Hours</t>
  </si>
  <si>
    <t>Maximum Testing labour hours</t>
  </si>
  <si>
    <t>Output and Maximum Assembly Labour Hours value for chart</t>
  </si>
  <si>
    <t>Maximum Assembly Labour Hours value</t>
  </si>
  <si>
    <t>Output and Maximum Testing labour hours value for chart</t>
  </si>
  <si>
    <t>Maximum Testing labour hours value</t>
  </si>
  <si>
    <t>LABOUR HOURS VS PROFIT</t>
  </si>
  <si>
    <t>Profit</t>
  </si>
  <si>
    <t xml:space="preserve"> </t>
  </si>
  <si>
    <t>Oneway analysis for Solver model in Model worksheet</t>
  </si>
  <si>
    <t>Data for chart</t>
  </si>
  <si>
    <t>Selling Price of  VXP (cell $D$11) values along side, output cell(s) along top</t>
  </si>
  <si>
    <r>
      <t xml:space="preserve">Maximum Assembly Labour Hours (cell $D$22) values along side, Maximum Testing labour hours (cell $D$23) values along top, </t>
    </r>
    <r>
      <rPr>
        <b/>
        <sz val="11"/>
        <color theme="1"/>
        <rFont val="Calibri"/>
        <family val="2"/>
        <scheme val="minor"/>
      </rPr>
      <t>PROFIT</t>
    </r>
    <r>
      <rPr>
        <sz val="11"/>
        <color theme="1"/>
        <rFont val="Calibri"/>
        <family val="2"/>
        <scheme val="minor"/>
      </rPr>
      <t xml:space="preserve"> in corner</t>
    </r>
  </si>
  <si>
    <t>$C$18</t>
  </si>
  <si>
    <t>Maximum Sales for XP</t>
  </si>
  <si>
    <t>Maximum Sales for XP (cell $C$18) values along side, output cell(s) along top</t>
  </si>
  <si>
    <t>SP of VXP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</si>
</sst>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3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41">
    <xf numFmtId="0" fontId="0" fillId="0" borderId="0" xfId="0"/>
    <xf numFmtId="0" fontId="0" fillId="0" borderId="0" xfId="0" applyFill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3" fillId="3" borderId="0" xfId="2"/>
    <xf numFmtId="0" fontId="3" fillId="4" borderId="0" xfId="3"/>
    <xf numFmtId="164" fontId="2" fillId="2" borderId="1" xfId="1" applyNumberFormat="1"/>
    <xf numFmtId="164" fontId="3" fillId="3" borderId="0" xfId="2" applyNumberFormat="1"/>
    <xf numFmtId="0" fontId="2" fillId="2" borderId="1" xfId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49" fontId="0" fillId="0" borderId="0" xfId="0" applyNumberFormat="1"/>
    <xf numFmtId="0" fontId="0" fillId="6" borderId="0" xfId="0" applyFill="1"/>
    <xf numFmtId="0" fontId="0" fillId="5" borderId="0" xfId="0" applyFill="1" applyAlignment="1">
      <alignment horizontal="right" textRotation="90"/>
    </xf>
    <xf numFmtId="0" fontId="5" fillId="0" borderId="0" xfId="0" applyFont="1"/>
    <xf numFmtId="164" fontId="0" fillId="0" borderId="6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0" fontId="7" fillId="0" borderId="0" xfId="0" applyFont="1"/>
    <xf numFmtId="0" fontId="8" fillId="0" borderId="0" xfId="0" applyNumberFormat="1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 textRotation="90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/>
    <xf numFmtId="0" fontId="0" fillId="0" borderId="0" xfId="0" applyNumberFormat="1"/>
  </cellXfs>
  <cellStyles count="4">
    <cellStyle name="Accent1" xfId="2" builtinId="29"/>
    <cellStyle name="Accent2" xfId="3" builtinId="33"/>
    <cellStyle name="Check Cell" xfId="1" builtinId="2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Sensitivity of</a:t>
            </a:r>
            <a:r>
              <a:rPr lang="en-US" sz="1200" baseline="0"/>
              <a:t> Profit</a:t>
            </a:r>
            <a:r>
              <a:rPr lang="en-US" sz="1200"/>
              <a:t> to Maximum </a:t>
            </a:r>
            <a:r>
              <a:rPr lang="en-US" sz="1200">
                <a:solidFill>
                  <a:srgbClr val="FF0000"/>
                </a:solidFill>
              </a:rPr>
              <a:t>Testing</a:t>
            </a:r>
            <a:r>
              <a:rPr lang="en-US" sz="1200"/>
              <a:t> labour hours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'Profit Vs Labour Hours'!$B$4:$L$4</c:f>
              <c:numCache>
                <c:formatCode>General</c:formatCode>
                <c:ptCount val="11"/>
                <c:pt idx="0">
                  <c:v>3000</c:v>
                </c:pt>
                <c:pt idx="1">
                  <c:v>3100</c:v>
                </c:pt>
                <c:pt idx="2">
                  <c:v>3200</c:v>
                </c:pt>
                <c:pt idx="3">
                  <c:v>3300</c:v>
                </c:pt>
                <c:pt idx="4">
                  <c:v>3400</c:v>
                </c:pt>
                <c:pt idx="5">
                  <c:v>3500</c:v>
                </c:pt>
                <c:pt idx="6">
                  <c:v>3600</c:v>
                </c:pt>
                <c:pt idx="7">
                  <c:v>3700</c:v>
                </c:pt>
                <c:pt idx="8">
                  <c:v>3800</c:v>
                </c:pt>
                <c:pt idx="9">
                  <c:v>3900</c:v>
                </c:pt>
                <c:pt idx="10">
                  <c:v>4000</c:v>
                </c:pt>
              </c:numCache>
            </c:numRef>
          </c:cat>
          <c:val>
            <c:numRef>
              <c:f>'Profit Vs Labour Hours'!$N$5:$N$15</c:f>
              <c:numCache>
                <c:formatCode>General</c:formatCode>
                <c:ptCount val="11"/>
                <c:pt idx="0">
                  <c:v>200176</c:v>
                </c:pt>
                <c:pt idx="1">
                  <c:v>200800</c:v>
                </c:pt>
                <c:pt idx="2">
                  <c:v>200800</c:v>
                </c:pt>
                <c:pt idx="3">
                  <c:v>200800</c:v>
                </c:pt>
                <c:pt idx="4">
                  <c:v>200800</c:v>
                </c:pt>
                <c:pt idx="5">
                  <c:v>200800</c:v>
                </c:pt>
                <c:pt idx="6">
                  <c:v>200800</c:v>
                </c:pt>
                <c:pt idx="7">
                  <c:v>200800</c:v>
                </c:pt>
                <c:pt idx="8">
                  <c:v>200800</c:v>
                </c:pt>
                <c:pt idx="9">
                  <c:v>200800</c:v>
                </c:pt>
                <c:pt idx="10">
                  <c:v>200800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E-42F9-B47F-CBAC3FB6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352280"/>
        <c:axId val="594351952"/>
      </c:lineChart>
      <c:catAx>
        <c:axId val="59435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Testing labour hours ($D$23)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351952"/>
        <c:crosses val="autoZero"/>
        <c:auto val="1"/>
        <c:lblAlgn val="ctr"/>
        <c:lblOffset val="100"/>
        <c:noMultiLvlLbl val="0"/>
      </c:catAx>
      <c:valAx>
        <c:axId val="59435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3522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Sensitivity of</a:t>
            </a:r>
            <a:r>
              <a:rPr lang="en-US" sz="1200" baseline="0"/>
              <a:t> Profit</a:t>
            </a:r>
            <a:r>
              <a:rPr lang="en-US" sz="1200"/>
              <a:t> to Maximum </a:t>
            </a:r>
            <a:r>
              <a:rPr lang="en-US" sz="1200">
                <a:solidFill>
                  <a:srgbClr val="FF0000"/>
                </a:solidFill>
              </a:rPr>
              <a:t>Assembly</a:t>
            </a:r>
            <a:r>
              <a:rPr lang="en-US" sz="1200"/>
              <a:t> Labour Hours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'Profit Vs Labour Hours'!$A$5:$A$15</c:f>
              <c:numCache>
                <c:formatCode>General</c:formatCode>
                <c:ptCount val="11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</c:numCache>
            </c:numRef>
          </c:cat>
          <c:val>
            <c:numRef>
              <c:f>'Profit Vs Labour Hours'!$R$5:$R$15</c:f>
              <c:numCache>
                <c:formatCode>General</c:formatCode>
                <c:ptCount val="11"/>
                <c:pt idx="0">
                  <c:v>200176</c:v>
                </c:pt>
                <c:pt idx="1">
                  <c:v>201511</c:v>
                </c:pt>
                <c:pt idx="2">
                  <c:v>202800</c:v>
                </c:pt>
                <c:pt idx="3">
                  <c:v>202800</c:v>
                </c:pt>
                <c:pt idx="4">
                  <c:v>202800</c:v>
                </c:pt>
                <c:pt idx="5">
                  <c:v>202800</c:v>
                </c:pt>
                <c:pt idx="6">
                  <c:v>202800</c:v>
                </c:pt>
                <c:pt idx="7">
                  <c:v>202800</c:v>
                </c:pt>
                <c:pt idx="8">
                  <c:v>202800</c:v>
                </c:pt>
                <c:pt idx="9">
                  <c:v>202800</c:v>
                </c:pt>
                <c:pt idx="10">
                  <c:v>202800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5-456A-89AA-209A4989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953984"/>
        <c:axId val="503955296"/>
      </c:lineChart>
      <c:catAx>
        <c:axId val="5039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Assembly Labour Hours ($D$22)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55296"/>
        <c:crosses val="autoZero"/>
        <c:auto val="1"/>
        <c:lblAlgn val="ctr"/>
        <c:lblOffset val="100"/>
        <c:noMultiLvlLbl val="0"/>
      </c:catAx>
      <c:valAx>
        <c:axId val="5039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9539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Sensitivity of </a:t>
            </a:r>
            <a:r>
              <a:rPr lang="en-US" sz="1200" i="1"/>
              <a:t>Maximum</a:t>
            </a:r>
            <a:r>
              <a:rPr lang="en-US" sz="1200" i="1" baseline="0"/>
              <a:t> Profit</a:t>
            </a:r>
            <a:r>
              <a:rPr lang="en-US" sz="1200"/>
              <a:t> to </a:t>
            </a:r>
            <a:r>
              <a:rPr lang="en-US" sz="1200" i="1"/>
              <a:t>Selling Price of  VXP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'Profit Vs SP of VXP'!$A$5:$A$15</c:f>
              <c:numCache>
                <c:formatCode>"$"#,##0</c:formatCode>
                <c:ptCount val="1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</c:numCache>
            </c:numRef>
          </c:cat>
          <c:val>
            <c:numRef>
              <c:f>'Profit Vs SP of VXP'!$K$5:$K$15</c:f>
              <c:numCache>
                <c:formatCode>General</c:formatCode>
                <c:ptCount val="11"/>
                <c:pt idx="0">
                  <c:v>199600</c:v>
                </c:pt>
                <c:pt idx="1">
                  <c:v>199600</c:v>
                </c:pt>
                <c:pt idx="2">
                  <c:v>199600</c:v>
                </c:pt>
                <c:pt idx="3">
                  <c:v>199600</c:v>
                </c:pt>
                <c:pt idx="4">
                  <c:v>199696</c:v>
                </c:pt>
                <c:pt idx="5">
                  <c:v>199976</c:v>
                </c:pt>
                <c:pt idx="6">
                  <c:v>200176</c:v>
                </c:pt>
                <c:pt idx="7">
                  <c:v>200456</c:v>
                </c:pt>
                <c:pt idx="8">
                  <c:v>200736</c:v>
                </c:pt>
                <c:pt idx="9">
                  <c:v>201016</c:v>
                </c:pt>
                <c:pt idx="10">
                  <c:v>201550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3-4AB1-8BB7-F22B85D6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017352"/>
        <c:axId val="377918128"/>
      </c:lineChart>
      <c:catAx>
        <c:axId val="38001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Selling Price of  VXP ($D$11)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377918128"/>
        <c:crosses val="autoZero"/>
        <c:auto val="1"/>
        <c:lblAlgn val="ctr"/>
        <c:lblOffset val="100"/>
        <c:noMultiLvlLbl val="0"/>
      </c:catAx>
      <c:valAx>
        <c:axId val="37791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173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Sensitivity of PROFIT to Maximum Sales for XP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'Profit Vs Max sales for SP'!$A$5:$A$15</c:f>
              <c:numCache>
                <c:formatCode>General</c:formatCode>
                <c:ptCount val="11"/>
                <c:pt idx="0">
                  <c:v>1200</c:v>
                </c:pt>
                <c:pt idx="1">
                  <c:v>1201</c:v>
                </c:pt>
                <c:pt idx="2">
                  <c:v>1202</c:v>
                </c:pt>
                <c:pt idx="3">
                  <c:v>1203</c:v>
                </c:pt>
                <c:pt idx="4">
                  <c:v>1204</c:v>
                </c:pt>
                <c:pt idx="5">
                  <c:v>1205</c:v>
                </c:pt>
                <c:pt idx="6">
                  <c:v>1206</c:v>
                </c:pt>
                <c:pt idx="7">
                  <c:v>1207</c:v>
                </c:pt>
                <c:pt idx="8">
                  <c:v>1208</c:v>
                </c:pt>
                <c:pt idx="9">
                  <c:v>1209</c:v>
                </c:pt>
                <c:pt idx="10">
                  <c:v>1210</c:v>
                </c:pt>
              </c:numCache>
            </c:numRef>
          </c:cat>
          <c:val>
            <c:numRef>
              <c:f>'Profit Vs Max sales for SP'!$K$5:$K$15</c:f>
              <c:numCache>
                <c:formatCode>General</c:formatCode>
                <c:ptCount val="11"/>
                <c:pt idx="0">
                  <c:v>200176</c:v>
                </c:pt>
                <c:pt idx="1">
                  <c:v>200305</c:v>
                </c:pt>
                <c:pt idx="2">
                  <c:v>200305</c:v>
                </c:pt>
                <c:pt idx="3">
                  <c:v>200331</c:v>
                </c:pt>
                <c:pt idx="4">
                  <c:v>200331</c:v>
                </c:pt>
                <c:pt idx="5">
                  <c:v>200357</c:v>
                </c:pt>
                <c:pt idx="6">
                  <c:v>200357</c:v>
                </c:pt>
                <c:pt idx="7">
                  <c:v>200311</c:v>
                </c:pt>
                <c:pt idx="8">
                  <c:v>200440</c:v>
                </c:pt>
                <c:pt idx="9">
                  <c:v>200440</c:v>
                </c:pt>
                <c:pt idx="10">
                  <c:v>200466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2-49F8-A9FF-1D451C38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62608"/>
        <c:axId val="512959000"/>
      </c:lineChart>
      <c:catAx>
        <c:axId val="51296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Sales for XP ($C$18)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959000"/>
        <c:crosses val="autoZero"/>
        <c:auto val="1"/>
        <c:lblAlgn val="ctr"/>
        <c:lblOffset val="100"/>
        <c:noMultiLvlLbl val="0"/>
      </c:catAx>
      <c:valAx>
        <c:axId val="51295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9626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17</xdr:row>
      <xdr:rowOff>19050</xdr:rowOff>
    </xdr:from>
    <xdr:to>
      <xdr:col>8</xdr:col>
      <xdr:colOff>266700</xdr:colOff>
      <xdr:row>32</xdr:row>
      <xdr:rowOff>19050</xdr:rowOff>
    </xdr:to>
    <xdr:graphicFrame macro="">
      <xdr:nvGraphicFramePr>
        <xdr:cNvPr id="2" name="STS_2_Chart1">
          <a:extLst>
            <a:ext uri="{FF2B5EF4-FFF2-40B4-BE49-F238E27FC236}">
              <a16:creationId xmlns:a16="http://schemas.microsoft.com/office/drawing/2014/main" id="{8F38DC2B-DDCA-46EA-8C43-24F273A5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9525</xdr:colOff>
      <xdr:row>17</xdr:row>
      <xdr:rowOff>28575</xdr:rowOff>
    </xdr:from>
    <xdr:to>
      <xdr:col>14</xdr:col>
      <xdr:colOff>381000</xdr:colOff>
      <xdr:row>32</xdr:row>
      <xdr:rowOff>28575</xdr:rowOff>
    </xdr:to>
    <xdr:graphicFrame macro="">
      <xdr:nvGraphicFramePr>
        <xdr:cNvPr id="3" name="STS_2_Chart2">
          <a:extLst>
            <a:ext uri="{FF2B5EF4-FFF2-40B4-BE49-F238E27FC236}">
              <a16:creationId xmlns:a16="http://schemas.microsoft.com/office/drawing/2014/main" id="{9016E08E-568E-497A-9019-E64DDD870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241300</xdr:colOff>
      <xdr:row>1</xdr:row>
      <xdr:rowOff>187325</xdr:rowOff>
    </xdr:from>
    <xdr:to>
      <xdr:col>14</xdr:col>
      <xdr:colOff>241300</xdr:colOff>
      <xdr:row>15</xdr:row>
      <xdr:rowOff>111125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F0DDEEDE-8FFC-49BB-8BAA-3AD4FFA43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514350</xdr:colOff>
      <xdr:row>1</xdr:row>
      <xdr:rowOff>184150</xdr:rowOff>
    </xdr:from>
    <xdr:to>
      <xdr:col>14</xdr:col>
      <xdr:colOff>514350</xdr:colOff>
      <xdr:row>15</xdr:row>
      <xdr:rowOff>165100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51E70A69-D4A7-4EFA-80E8-D75B18C00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C32B-0587-6D46-949D-F4A33A9A6C61}">
  <dimension ref="A1:H17"/>
  <sheetViews>
    <sheetView showGridLines="0" zoomScale="125" workbookViewId="0">
      <selection activeCell="J11" sqref="J11"/>
    </sheetView>
  </sheetViews>
  <sheetFormatPr baseColWidth="10" defaultColWidth="11.5" defaultRowHeight="15"/>
  <cols>
    <col min="1" max="1" width="2.33203125" customWidth="1"/>
    <col min="2" max="2" width="6.33203125" bestFit="1" customWidth="1"/>
    <col min="3" max="3" width="34.6640625" bestFit="1" customWidth="1"/>
    <col min="4" max="5" width="12.1640625" bestFit="1" customWidth="1"/>
    <col min="6" max="6" width="9.6640625" bestFit="1" customWidth="1"/>
    <col min="7" max="7" width="9" bestFit="1" customWidth="1"/>
    <col min="8" max="8" width="12.1640625" bestFit="1" customWidth="1"/>
  </cols>
  <sheetData>
    <row r="1" spans="1:8">
      <c r="A1" s="14" t="s">
        <v>38</v>
      </c>
    </row>
    <row r="2" spans="1:8">
      <c r="A2" s="14" t="s">
        <v>23</v>
      </c>
    </row>
    <row r="3" spans="1:8">
      <c r="A3" s="14" t="s">
        <v>39</v>
      </c>
    </row>
    <row r="6" spans="1:8" ht="16" thickBot="1">
      <c r="A6" t="s">
        <v>26</v>
      </c>
    </row>
    <row r="7" spans="1:8">
      <c r="B7" s="17"/>
      <c r="C7" s="17"/>
      <c r="D7" s="17" t="s">
        <v>40</v>
      </c>
      <c r="E7" s="17" t="s">
        <v>42</v>
      </c>
      <c r="F7" s="17" t="s">
        <v>44</v>
      </c>
      <c r="G7" s="17" t="s">
        <v>46</v>
      </c>
      <c r="H7" s="17" t="s">
        <v>46</v>
      </c>
    </row>
    <row r="8" spans="1:8" ht="16" thickBot="1">
      <c r="B8" s="18" t="s">
        <v>24</v>
      </c>
      <c r="C8" s="18" t="s">
        <v>25</v>
      </c>
      <c r="D8" s="18" t="s">
        <v>41</v>
      </c>
      <c r="E8" s="18" t="s">
        <v>43</v>
      </c>
      <c r="F8" s="18" t="s">
        <v>45</v>
      </c>
      <c r="G8" s="18" t="s">
        <v>47</v>
      </c>
      <c r="H8" s="18" t="s">
        <v>48</v>
      </c>
    </row>
    <row r="9" spans="1:8">
      <c r="B9" s="16" t="s">
        <v>28</v>
      </c>
      <c r="C9" s="16" t="s">
        <v>29</v>
      </c>
      <c r="D9" s="16">
        <v>514.28571428571433</v>
      </c>
      <c r="E9" s="16">
        <v>0</v>
      </c>
      <c r="F9" s="16">
        <v>80</v>
      </c>
      <c r="G9" s="16">
        <v>15.000000000000016</v>
      </c>
      <c r="H9" s="16">
        <v>29.333333333333336</v>
      </c>
    </row>
    <row r="10" spans="1:8">
      <c r="B10" s="16" t="s">
        <v>30</v>
      </c>
      <c r="C10" s="16" t="s">
        <v>31</v>
      </c>
      <c r="D10" s="16">
        <v>1200</v>
      </c>
      <c r="E10" s="16">
        <v>19.285714285714285</v>
      </c>
      <c r="F10" s="16">
        <v>129</v>
      </c>
      <c r="G10" s="16">
        <v>1E+30</v>
      </c>
      <c r="H10" s="16">
        <v>19.285714285714285</v>
      </c>
    </row>
    <row r="11" spans="1:8" ht="16" thickBot="1">
      <c r="B11" s="15" t="s">
        <v>32</v>
      </c>
      <c r="C11" s="15" t="s">
        <v>33</v>
      </c>
      <c r="D11" s="15">
        <v>28.571428571428569</v>
      </c>
      <c r="E11" s="15">
        <v>0</v>
      </c>
      <c r="F11" s="15">
        <v>152</v>
      </c>
      <c r="G11" s="15">
        <v>33.75</v>
      </c>
      <c r="H11" s="15">
        <v>24.000000000000018</v>
      </c>
    </row>
    <row r="13" spans="1:8" ht="16" thickBot="1">
      <c r="A13" t="s">
        <v>27</v>
      </c>
    </row>
    <row r="14" spans="1:8">
      <c r="B14" s="17"/>
      <c r="C14" s="17"/>
      <c r="D14" s="17" t="s">
        <v>40</v>
      </c>
      <c r="E14" s="17" t="s">
        <v>49</v>
      </c>
      <c r="F14" s="17" t="s">
        <v>51</v>
      </c>
      <c r="G14" s="17" t="s">
        <v>46</v>
      </c>
      <c r="H14" s="17" t="s">
        <v>46</v>
      </c>
    </row>
    <row r="15" spans="1:8" ht="16" thickBot="1">
      <c r="B15" s="18" t="s">
        <v>24</v>
      </c>
      <c r="C15" s="18" t="s">
        <v>25</v>
      </c>
      <c r="D15" s="18" t="s">
        <v>41</v>
      </c>
      <c r="E15" s="18" t="s">
        <v>50</v>
      </c>
      <c r="F15" s="18" t="s">
        <v>52</v>
      </c>
      <c r="G15" s="18" t="s">
        <v>47</v>
      </c>
      <c r="H15" s="18" t="s">
        <v>48</v>
      </c>
    </row>
    <row r="16" spans="1:8">
      <c r="B16" s="16" t="s">
        <v>34</v>
      </c>
      <c r="C16" s="16" t="s">
        <v>35</v>
      </c>
      <c r="D16" s="16">
        <v>10000.000000000002</v>
      </c>
      <c r="E16" s="16">
        <v>12.571428571428571</v>
      </c>
      <c r="F16" s="16">
        <v>10000</v>
      </c>
      <c r="G16" s="16">
        <v>199.99999999999989</v>
      </c>
      <c r="H16" s="16">
        <v>150.00000000000003</v>
      </c>
    </row>
    <row r="17" spans="2:8" ht="16" thickBot="1">
      <c r="B17" s="15" t="s">
        <v>36</v>
      </c>
      <c r="C17" s="15" t="s">
        <v>37</v>
      </c>
      <c r="D17" s="15">
        <v>3000</v>
      </c>
      <c r="E17" s="15">
        <v>17.142857142857153</v>
      </c>
      <c r="F17" s="15">
        <v>3000</v>
      </c>
      <c r="G17" s="15">
        <v>30.000000000000007</v>
      </c>
      <c r="H17" s="15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27"/>
  <sheetViews>
    <sheetView tabSelected="1" workbookViewId="0">
      <selection activeCell="E26" sqref="E26"/>
    </sheetView>
  </sheetViews>
  <sheetFormatPr baseColWidth="10" defaultColWidth="9.1640625" defaultRowHeight="15"/>
  <cols>
    <col min="1" max="1" width="31" style="3" customWidth="1"/>
    <col min="2" max="2" width="10.83203125" style="3" bestFit="1" customWidth="1"/>
    <col min="3" max="16384" width="9.1640625" style="3"/>
  </cols>
  <sheetData>
    <row r="1" spans="1:7">
      <c r="A1" s="2" t="s">
        <v>0</v>
      </c>
    </row>
    <row r="3" spans="1:7" ht="16">
      <c r="A3" s="6" t="s">
        <v>11</v>
      </c>
      <c r="B3" s="9">
        <v>11</v>
      </c>
    </row>
    <row r="4" spans="1:7" ht="16">
      <c r="A4" s="6" t="s">
        <v>12</v>
      </c>
      <c r="B4" s="9">
        <v>15</v>
      </c>
    </row>
    <row r="6" spans="1:7">
      <c r="A6" s="3" t="s">
        <v>3</v>
      </c>
    </row>
    <row r="7" spans="1:7">
      <c r="B7" s="11" t="s">
        <v>1</v>
      </c>
      <c r="C7" s="11" t="s">
        <v>2</v>
      </c>
      <c r="D7" s="11" t="s">
        <v>21</v>
      </c>
    </row>
    <row r="8" spans="1:7" ht="16">
      <c r="A8" s="6" t="s">
        <v>4</v>
      </c>
      <c r="B8" s="6">
        <v>5</v>
      </c>
      <c r="C8" s="6">
        <v>6</v>
      </c>
      <c r="D8" s="6">
        <v>8</v>
      </c>
    </row>
    <row r="9" spans="1:7" ht="16">
      <c r="A9" s="6" t="s">
        <v>5</v>
      </c>
      <c r="B9" s="6">
        <v>1</v>
      </c>
      <c r="C9" s="6">
        <v>2</v>
      </c>
      <c r="D9" s="6">
        <v>3</v>
      </c>
    </row>
    <row r="10" spans="1:7" ht="16">
      <c r="A10" s="6" t="s">
        <v>6</v>
      </c>
      <c r="B10" s="9">
        <v>150</v>
      </c>
      <c r="C10" s="9">
        <v>225</v>
      </c>
      <c r="D10" s="9">
        <v>275</v>
      </c>
    </row>
    <row r="11" spans="1:7" ht="16">
      <c r="A11" s="6" t="s">
        <v>7</v>
      </c>
      <c r="B11" s="9">
        <v>300</v>
      </c>
      <c r="C11" s="9">
        <v>450</v>
      </c>
      <c r="D11" s="9">
        <v>560</v>
      </c>
    </row>
    <row r="12" spans="1:7" ht="16">
      <c r="A12" s="6" t="s">
        <v>8</v>
      </c>
      <c r="B12" s="9">
        <f>B11-((B8*B3)+(B9*B4)+B10)</f>
        <v>80</v>
      </c>
      <c r="C12" s="9">
        <f>C11-((B3*C8)+(B4*C9)+C10)</f>
        <v>129</v>
      </c>
      <c r="D12" s="9">
        <f>D11-((B3*D8)+(B4*D9)+D10)</f>
        <v>152</v>
      </c>
    </row>
    <row r="13" spans="1:7">
      <c r="G13" s="3" t="s">
        <v>67</v>
      </c>
    </row>
    <row r="14" spans="1:7">
      <c r="A14" s="3" t="s">
        <v>9</v>
      </c>
    </row>
    <row r="15" spans="1:7">
      <c r="B15" s="11" t="s">
        <v>1</v>
      </c>
      <c r="C15" s="11" t="s">
        <v>2</v>
      </c>
      <c r="D15" s="11" t="s">
        <v>21</v>
      </c>
    </row>
    <row r="16" spans="1:7" ht="16">
      <c r="A16" s="7" t="s">
        <v>16</v>
      </c>
      <c r="B16" s="7">
        <v>514</v>
      </c>
      <c r="C16" s="7">
        <v>1200</v>
      </c>
      <c r="D16" s="7">
        <v>28</v>
      </c>
    </row>
    <row r="17" spans="1:6">
      <c r="B17" s="1"/>
      <c r="C17" s="1"/>
    </row>
    <row r="18" spans="1:6">
      <c r="A18" s="3" t="s">
        <v>17</v>
      </c>
      <c r="B18" s="3">
        <v>600</v>
      </c>
      <c r="C18" s="3">
        <v>1200</v>
      </c>
      <c r="D18" s="3">
        <v>50</v>
      </c>
    </row>
    <row r="19" spans="1:6">
      <c r="A19" s="3" t="s">
        <v>22</v>
      </c>
      <c r="B19" s="3">
        <f>IF(B16=B18,"Binding",B18-B16)</f>
        <v>86</v>
      </c>
      <c r="C19" s="3" t="str">
        <f>IF(C16=C18,"Binding",C18-C16)</f>
        <v>Binding</v>
      </c>
      <c r="D19" s="3">
        <f>IF(D16=D18,"Binding",D18-D16)</f>
        <v>22</v>
      </c>
    </row>
    <row r="21" spans="1:6">
      <c r="A21" s="3" t="s">
        <v>15</v>
      </c>
      <c r="B21" s="11" t="s">
        <v>19</v>
      </c>
      <c r="C21" s="11"/>
      <c r="D21" s="12" t="s">
        <v>20</v>
      </c>
      <c r="F21" s="13" t="s">
        <v>22</v>
      </c>
    </row>
    <row r="22" spans="1:6">
      <c r="A22" s="3" t="s">
        <v>13</v>
      </c>
      <c r="B22" s="3">
        <f>SUMPRODUCT(B8:D8,B16:D16)</f>
        <v>9994</v>
      </c>
      <c r="C22" s="5"/>
      <c r="D22" s="3">
        <v>10000</v>
      </c>
      <c r="F22" s="3">
        <f>IF(B22=D22,"Binding",D22-B22)</f>
        <v>6</v>
      </c>
    </row>
    <row r="23" spans="1:6">
      <c r="A23" s="3" t="s">
        <v>14</v>
      </c>
      <c r="B23" s="3">
        <f>SUMPRODUCT(B9:D9,B16:D16)</f>
        <v>2998</v>
      </c>
      <c r="C23" s="5"/>
      <c r="D23" s="3">
        <v>3000</v>
      </c>
      <c r="F23" s="3">
        <f>IF(B23=D23,"Binding",D23-B23)</f>
        <v>2</v>
      </c>
    </row>
    <row r="24" spans="1:6" ht="16" thickBot="1"/>
    <row r="25" spans="1:6" ht="18" thickTop="1" thickBot="1">
      <c r="A25" t="s">
        <v>18</v>
      </c>
      <c r="B25" s="1" t="s">
        <v>1</v>
      </c>
      <c r="C25" s="1" t="s">
        <v>2</v>
      </c>
      <c r="D25" s="1" t="s">
        <v>21</v>
      </c>
      <c r="E25" s="10" t="s">
        <v>10</v>
      </c>
    </row>
    <row r="26" spans="1:6" ht="18" thickTop="1" thickBot="1">
      <c r="B26" s="4">
        <f>B16:D16*B12:D12</f>
        <v>41120</v>
      </c>
      <c r="C26" s="4">
        <f t="shared" ref="C26:D26" si="0">C16:E16*C12:E12</f>
        <v>154800</v>
      </c>
      <c r="D26" s="4">
        <f t="shared" si="0"/>
        <v>4256</v>
      </c>
      <c r="E26" s="8">
        <f>B26+C26+D26</f>
        <v>200176</v>
      </c>
    </row>
    <row r="27" spans="1:6" ht="16" thickTop="1"/>
  </sheetData>
  <scenarios current="0">
    <scenario name="Solver Solution with VXP" count="3" user="Microsoft Office User" comment="Created by Microsoft Office User on 9/25/2019">
      <inputCells r="B16" val="514.285714285714"/>
      <inputCells r="C16" val="1200"/>
      <inputCells r="D16" val="28.5714285714286"/>
    </scenario>
  </scenarios>
  <printOptions headings="1" gridLines="1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DD91-B947-46E5-AB64-4463072670F1}">
  <dimension ref="A1:B18"/>
  <sheetViews>
    <sheetView workbookViewId="0"/>
  </sheetViews>
  <sheetFormatPr baseColWidth="10" defaultColWidth="8.83203125" defaultRowHeight="15"/>
  <sheetData>
    <row r="1" spans="1:2">
      <c r="A1">
        <v>1</v>
      </c>
      <c r="B1">
        <v>1</v>
      </c>
    </row>
    <row r="2" spans="1:2">
      <c r="A2" t="s">
        <v>72</v>
      </c>
      <c r="B2" t="s">
        <v>53</v>
      </c>
    </row>
    <row r="3" spans="1:2">
      <c r="A3">
        <v>1</v>
      </c>
      <c r="B3">
        <v>1</v>
      </c>
    </row>
    <row r="4" spans="1:2">
      <c r="A4">
        <v>1200</v>
      </c>
      <c r="B4">
        <v>10000</v>
      </c>
    </row>
    <row r="5" spans="1:2">
      <c r="A5">
        <v>1210</v>
      </c>
      <c r="B5">
        <v>11000</v>
      </c>
    </row>
    <row r="6" spans="1:2">
      <c r="A6">
        <v>1</v>
      </c>
      <c r="B6">
        <v>100</v>
      </c>
    </row>
    <row r="8" spans="1:2">
      <c r="A8" s="19"/>
      <c r="B8" s="19" t="s">
        <v>54</v>
      </c>
    </row>
    <row r="9" spans="1:2">
      <c r="A9" t="s">
        <v>58</v>
      </c>
      <c r="B9" t="s">
        <v>55</v>
      </c>
    </row>
    <row r="10" spans="1:2">
      <c r="A10" t="s">
        <v>73</v>
      </c>
      <c r="B10">
        <v>1</v>
      </c>
    </row>
    <row r="11" spans="1:2">
      <c r="B11">
        <v>3000</v>
      </c>
    </row>
    <row r="12" spans="1:2">
      <c r="B12">
        <v>4000</v>
      </c>
    </row>
    <row r="13" spans="1:2">
      <c r="B13">
        <v>100</v>
      </c>
    </row>
    <row r="15" spans="1:2">
      <c r="B15" s="19" t="s">
        <v>54</v>
      </c>
    </row>
    <row r="16" spans="1:2">
      <c r="B16" t="s">
        <v>58</v>
      </c>
    </row>
    <row r="17" spans="2:2">
      <c r="B17" t="s">
        <v>59</v>
      </c>
    </row>
    <row r="18" spans="2:2">
      <c r="B18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D349-75DD-42DD-BAA2-25C121136406}">
  <dimension ref="A1:AZ15"/>
  <sheetViews>
    <sheetView workbookViewId="0">
      <selection activeCell="H4" sqref="H4"/>
    </sheetView>
  </sheetViews>
  <sheetFormatPr baseColWidth="10" defaultColWidth="8.83203125" defaultRowHeight="15"/>
  <cols>
    <col min="1" max="1" width="6" bestFit="1" customWidth="1"/>
    <col min="13" max="13" width="31" customWidth="1"/>
  </cols>
  <sheetData>
    <row r="1" spans="1:52">
      <c r="A1" s="14" t="s">
        <v>56</v>
      </c>
      <c r="N1" s="22" t="str">
        <f>CONCATENATE("Sensitivity of ",$N$4," to ","Maximum Testing labour hours")</f>
        <v>Sensitivity of $E$26 to Maximum Testing labour hours</v>
      </c>
      <c r="R1" s="22" t="str">
        <f>CONCATENATE("Sensitivity of ",$R$4," to ","Maximum Assembly Labour Hours")</f>
        <v>Sensitivity of $E$26 to Maximum Assembly Labour Hours</v>
      </c>
    </row>
    <row r="2" spans="1:52">
      <c r="A2" s="32" t="s">
        <v>65</v>
      </c>
      <c r="N2" t="s">
        <v>61</v>
      </c>
      <c r="R2" t="s">
        <v>63</v>
      </c>
      <c r="AZ2" t="s">
        <v>58</v>
      </c>
    </row>
    <row r="3" spans="1:52">
      <c r="A3" t="s">
        <v>71</v>
      </c>
      <c r="N3" t="s">
        <v>57</v>
      </c>
      <c r="O3" t="s">
        <v>62</v>
      </c>
      <c r="R3" t="s">
        <v>57</v>
      </c>
      <c r="S3" t="s">
        <v>64</v>
      </c>
    </row>
    <row r="4" spans="1:52" ht="36">
      <c r="A4" s="34" t="s">
        <v>66</v>
      </c>
      <c r="B4" s="33">
        <v>3000</v>
      </c>
      <c r="C4" s="33">
        <v>3100</v>
      </c>
      <c r="D4" s="33">
        <v>3200</v>
      </c>
      <c r="E4" s="33">
        <v>3300</v>
      </c>
      <c r="F4" s="33">
        <v>3400</v>
      </c>
      <c r="G4" s="33">
        <v>3500</v>
      </c>
      <c r="H4" s="33">
        <v>3600</v>
      </c>
      <c r="I4" s="33">
        <v>3700</v>
      </c>
      <c r="J4" s="33">
        <v>3800</v>
      </c>
      <c r="K4" s="33">
        <v>3900</v>
      </c>
      <c r="L4" s="33">
        <v>4000</v>
      </c>
      <c r="M4" s="22">
        <f>MATCH($N$4,OutputAddresses,0)</f>
        <v>1</v>
      </c>
      <c r="N4" s="21" t="s">
        <v>58</v>
      </c>
      <c r="O4" s="20">
        <v>10000</v>
      </c>
      <c r="P4" s="22">
        <f>MATCH($O$4,InputValues1,0)</f>
        <v>1</v>
      </c>
      <c r="Q4" s="22">
        <f>MATCH($R$4,OutputAddresses,0)</f>
        <v>1</v>
      </c>
      <c r="R4" s="21" t="s">
        <v>58</v>
      </c>
      <c r="S4" s="20">
        <v>3000</v>
      </c>
      <c r="T4" s="22">
        <f>MATCH($S$4,InputValues2,0)</f>
        <v>1</v>
      </c>
    </row>
    <row r="5" spans="1:52">
      <c r="A5" s="33">
        <v>10000</v>
      </c>
      <c r="B5" s="23">
        <v>200176</v>
      </c>
      <c r="C5" s="26">
        <v>200800</v>
      </c>
      <c r="D5" s="26">
        <v>200800</v>
      </c>
      <c r="E5" s="26">
        <v>200800</v>
      </c>
      <c r="F5" s="26">
        <v>200800</v>
      </c>
      <c r="G5" s="26">
        <v>200800</v>
      </c>
      <c r="H5" s="26">
        <v>200800</v>
      </c>
      <c r="I5" s="26">
        <v>200800</v>
      </c>
      <c r="J5" s="26">
        <v>200800</v>
      </c>
      <c r="K5" s="26">
        <v>200800</v>
      </c>
      <c r="L5" s="29">
        <v>200800</v>
      </c>
      <c r="M5" s="22" t="str">
        <f>"OutputValues_"&amp;$M$4</f>
        <v>OutputValues_1</v>
      </c>
      <c r="N5">
        <f ca="1">INDEX(INDIRECT($M$5),$P$4,1)</f>
        <v>200176</v>
      </c>
      <c r="Q5" s="22" t="str">
        <f>"OutputValues_"&amp;$Q$4</f>
        <v>OutputValues_1</v>
      </c>
      <c r="R5">
        <f ca="1">INDEX(INDIRECT($Q$5),1,$T$4)</f>
        <v>200176</v>
      </c>
    </row>
    <row r="6" spans="1:52">
      <c r="A6" s="33">
        <v>10100</v>
      </c>
      <c r="B6" s="24">
        <v>201511</v>
      </c>
      <c r="C6" s="27">
        <v>202400</v>
      </c>
      <c r="D6" s="27">
        <v>202400</v>
      </c>
      <c r="E6" s="27">
        <v>202400</v>
      </c>
      <c r="F6" s="27">
        <v>202400</v>
      </c>
      <c r="G6" s="27">
        <v>202400</v>
      </c>
      <c r="H6" s="27">
        <v>202400</v>
      </c>
      <c r="I6" s="27">
        <v>202400</v>
      </c>
      <c r="J6" s="27">
        <v>202400</v>
      </c>
      <c r="K6" s="27">
        <v>202400</v>
      </c>
      <c r="L6" s="30">
        <v>202400</v>
      </c>
      <c r="N6">
        <f ca="1">INDEX(INDIRECT($M$5),$P$4,2)</f>
        <v>200800</v>
      </c>
      <c r="R6">
        <f ca="1">INDEX(INDIRECT($Q$5),2,$T$4)</f>
        <v>201511</v>
      </c>
    </row>
    <row r="7" spans="1:52">
      <c r="A7" s="33">
        <v>10200</v>
      </c>
      <c r="B7" s="24">
        <v>202800</v>
      </c>
      <c r="C7" s="27">
        <v>204000</v>
      </c>
      <c r="D7" s="27">
        <v>204000</v>
      </c>
      <c r="E7" s="27">
        <v>204000</v>
      </c>
      <c r="F7" s="27">
        <v>204000</v>
      </c>
      <c r="G7" s="27">
        <v>204000</v>
      </c>
      <c r="H7" s="27">
        <v>204000</v>
      </c>
      <c r="I7" s="27">
        <v>204000</v>
      </c>
      <c r="J7" s="27">
        <v>204000</v>
      </c>
      <c r="K7" s="27">
        <v>204000</v>
      </c>
      <c r="L7" s="30">
        <v>204000</v>
      </c>
      <c r="N7">
        <f ca="1">INDEX(INDIRECT($M$5),$P$4,3)</f>
        <v>200800</v>
      </c>
      <c r="R7">
        <f ca="1">INDEX(INDIRECT($Q$5),3,$T$4)</f>
        <v>202800</v>
      </c>
    </row>
    <row r="8" spans="1:52">
      <c r="A8" s="33">
        <v>10300</v>
      </c>
      <c r="B8" s="24">
        <v>202800</v>
      </c>
      <c r="C8" s="27">
        <v>205600</v>
      </c>
      <c r="D8" s="27">
        <v>205600</v>
      </c>
      <c r="E8" s="27">
        <v>205600</v>
      </c>
      <c r="F8" s="27">
        <v>205600</v>
      </c>
      <c r="G8" s="27">
        <v>205600</v>
      </c>
      <c r="H8" s="27">
        <v>205600</v>
      </c>
      <c r="I8" s="27">
        <v>205600</v>
      </c>
      <c r="J8" s="27">
        <v>205600</v>
      </c>
      <c r="K8" s="27">
        <v>205600</v>
      </c>
      <c r="L8" s="30">
        <v>205600</v>
      </c>
      <c r="N8">
        <f ca="1">INDEX(INDIRECT($M$5),$P$4,4)</f>
        <v>200800</v>
      </c>
      <c r="R8">
        <f ca="1">INDEX(INDIRECT($Q$5),4,$T$4)</f>
        <v>202800</v>
      </c>
    </row>
    <row r="9" spans="1:52">
      <c r="A9" s="33">
        <v>10400</v>
      </c>
      <c r="B9" s="24">
        <v>202800</v>
      </c>
      <c r="C9" s="27">
        <v>207016</v>
      </c>
      <c r="D9" s="27">
        <v>207200</v>
      </c>
      <c r="E9" s="27">
        <v>207200</v>
      </c>
      <c r="F9" s="27">
        <v>207200</v>
      </c>
      <c r="G9" s="27">
        <v>207200</v>
      </c>
      <c r="H9" s="27">
        <v>207200</v>
      </c>
      <c r="I9" s="27">
        <v>207200</v>
      </c>
      <c r="J9" s="27">
        <v>207200</v>
      </c>
      <c r="K9" s="27">
        <v>207200</v>
      </c>
      <c r="L9" s="30">
        <v>207200</v>
      </c>
      <c r="N9">
        <f ca="1">INDEX(INDIRECT($M$5),$P$4,5)</f>
        <v>200800</v>
      </c>
      <c r="R9">
        <f ca="1">INDEX(INDIRECT($Q$5),5,$T$4)</f>
        <v>202800</v>
      </c>
    </row>
    <row r="10" spans="1:52">
      <c r="A10" s="33">
        <v>10500</v>
      </c>
      <c r="B10" s="24">
        <v>202800</v>
      </c>
      <c r="C10" s="27">
        <v>207839</v>
      </c>
      <c r="D10" s="27">
        <v>208800</v>
      </c>
      <c r="E10" s="27">
        <v>208800</v>
      </c>
      <c r="F10" s="27">
        <v>208800</v>
      </c>
      <c r="G10" s="27">
        <v>208800</v>
      </c>
      <c r="H10" s="27">
        <v>208800</v>
      </c>
      <c r="I10" s="27">
        <v>208800</v>
      </c>
      <c r="J10" s="27">
        <v>208800</v>
      </c>
      <c r="K10" s="27">
        <v>208800</v>
      </c>
      <c r="L10" s="30">
        <v>208800</v>
      </c>
      <c r="N10">
        <f ca="1">INDEX(INDIRECT($M$5),$P$4,6)</f>
        <v>200800</v>
      </c>
      <c r="R10">
        <f ca="1">INDEX(INDIRECT($Q$5),6,$T$4)</f>
        <v>202800</v>
      </c>
    </row>
    <row r="11" spans="1:52">
      <c r="A11" s="33">
        <v>10600</v>
      </c>
      <c r="B11" s="24">
        <v>202800</v>
      </c>
      <c r="C11" s="27">
        <v>207839</v>
      </c>
      <c r="D11" s="27">
        <v>210400</v>
      </c>
      <c r="E11" s="27">
        <v>210400</v>
      </c>
      <c r="F11" s="27">
        <v>210400</v>
      </c>
      <c r="G11" s="27">
        <v>210400</v>
      </c>
      <c r="H11" s="27">
        <v>210400</v>
      </c>
      <c r="I11" s="27">
        <v>210400</v>
      </c>
      <c r="J11" s="27">
        <v>210400</v>
      </c>
      <c r="K11" s="27">
        <v>210400</v>
      </c>
      <c r="L11" s="30">
        <v>210400</v>
      </c>
      <c r="N11">
        <f ca="1">INDEX(INDIRECT($M$5),$P$4,7)</f>
        <v>200800</v>
      </c>
      <c r="R11">
        <f ca="1">INDEX(INDIRECT($Q$5),7,$T$4)</f>
        <v>202800</v>
      </c>
    </row>
    <row r="12" spans="1:52">
      <c r="A12" s="33">
        <v>10700</v>
      </c>
      <c r="B12" s="24">
        <v>202800</v>
      </c>
      <c r="C12" s="27">
        <v>207839</v>
      </c>
      <c r="D12" s="27">
        <v>210400</v>
      </c>
      <c r="E12" s="27">
        <v>210400</v>
      </c>
      <c r="F12" s="27">
        <v>210400</v>
      </c>
      <c r="G12" s="27">
        <v>210400</v>
      </c>
      <c r="H12" s="27">
        <v>210400</v>
      </c>
      <c r="I12" s="27">
        <v>210400</v>
      </c>
      <c r="J12" s="27">
        <v>210400</v>
      </c>
      <c r="K12" s="27">
        <v>210400</v>
      </c>
      <c r="L12" s="30">
        <v>210400</v>
      </c>
      <c r="N12">
        <f ca="1">INDEX(INDIRECT($M$5),$P$4,8)</f>
        <v>200800</v>
      </c>
      <c r="R12">
        <f ca="1">INDEX(INDIRECT($Q$5),8,$T$4)</f>
        <v>202800</v>
      </c>
    </row>
    <row r="13" spans="1:52">
      <c r="A13" s="33">
        <v>10800</v>
      </c>
      <c r="B13" s="24">
        <v>202800</v>
      </c>
      <c r="C13" s="27">
        <v>207839</v>
      </c>
      <c r="D13" s="27">
        <v>210400</v>
      </c>
      <c r="E13" s="27">
        <v>210400</v>
      </c>
      <c r="F13" s="27">
        <v>210400</v>
      </c>
      <c r="G13" s="27">
        <v>210400</v>
      </c>
      <c r="H13" s="27">
        <v>210400</v>
      </c>
      <c r="I13" s="27">
        <v>210400</v>
      </c>
      <c r="J13" s="27">
        <v>210400</v>
      </c>
      <c r="K13" s="27">
        <v>210400</v>
      </c>
      <c r="L13" s="30">
        <v>210400</v>
      </c>
      <c r="N13">
        <f ca="1">INDEX(INDIRECT($M$5),$P$4,9)</f>
        <v>200800</v>
      </c>
      <c r="R13">
        <f ca="1">INDEX(INDIRECT($Q$5),9,$T$4)</f>
        <v>202800</v>
      </c>
    </row>
    <row r="14" spans="1:52">
      <c r="A14" s="33">
        <v>10900</v>
      </c>
      <c r="B14" s="24">
        <v>202800</v>
      </c>
      <c r="C14" s="27">
        <v>207839</v>
      </c>
      <c r="D14" s="27">
        <v>210400</v>
      </c>
      <c r="E14" s="27">
        <v>210400</v>
      </c>
      <c r="F14" s="27">
        <v>210400</v>
      </c>
      <c r="G14" s="27">
        <v>210400</v>
      </c>
      <c r="H14" s="27">
        <v>210400</v>
      </c>
      <c r="I14" s="27">
        <v>210400</v>
      </c>
      <c r="J14" s="27">
        <v>210400</v>
      </c>
      <c r="K14" s="27">
        <v>210400</v>
      </c>
      <c r="L14" s="30">
        <v>210400</v>
      </c>
      <c r="N14">
        <f ca="1">INDEX(INDIRECT($M$5),$P$4,10)</f>
        <v>200800</v>
      </c>
      <c r="R14">
        <f ca="1">INDEX(INDIRECT($Q$5),10,$T$4)</f>
        <v>202800</v>
      </c>
    </row>
    <row r="15" spans="1:52">
      <c r="A15" s="33">
        <v>11000</v>
      </c>
      <c r="B15" s="25">
        <v>202800</v>
      </c>
      <c r="C15" s="28">
        <v>207839</v>
      </c>
      <c r="D15" s="28">
        <v>210400</v>
      </c>
      <c r="E15" s="28">
        <v>210400</v>
      </c>
      <c r="F15" s="28">
        <v>210400</v>
      </c>
      <c r="G15" s="28">
        <v>210400</v>
      </c>
      <c r="H15" s="28">
        <v>210400</v>
      </c>
      <c r="I15" s="28">
        <v>210400</v>
      </c>
      <c r="J15" s="28">
        <v>210400</v>
      </c>
      <c r="K15" s="28">
        <v>210400</v>
      </c>
      <c r="L15" s="31">
        <v>210400</v>
      </c>
      <c r="N15">
        <f ca="1">INDEX(INDIRECT($M$5),$P$4,11)</f>
        <v>200800</v>
      </c>
      <c r="R15">
        <f ca="1">INDEX(INDIRECT($Q$5),11,$T$4)</f>
        <v>202800</v>
      </c>
    </row>
  </sheetData>
  <dataValidations count="3">
    <dataValidation type="list" allowBlank="1" showInputMessage="1" showErrorMessage="1" sqref="N4 R4" xr:uid="{83E7AA4D-585A-458C-8B2E-A4D22542C2AA}">
      <formula1>OutputAddresses</formula1>
    </dataValidation>
    <dataValidation type="list" allowBlank="1" showInputMessage="1" showErrorMessage="1" sqref="O4" xr:uid="{719D4B39-6C46-4300-A83A-57717F0E7715}">
      <formula1>InputValues1</formula1>
    </dataValidation>
    <dataValidation type="list" allowBlank="1" showInputMessage="1" showErrorMessage="1" sqref="S4" xr:uid="{889AD00D-27A4-4821-872E-5128C351DE90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CEFD-E4BC-4D2E-9AFA-AD1631E8F8A6}">
  <dimension ref="A1:K15"/>
  <sheetViews>
    <sheetView workbookViewId="0">
      <selection activeCell="C15" sqref="C15"/>
    </sheetView>
  </sheetViews>
  <sheetFormatPr baseColWidth="10" defaultColWidth="8.83203125" defaultRowHeight="15"/>
  <sheetData>
    <row r="1" spans="1:11">
      <c r="A1" s="14" t="s">
        <v>68</v>
      </c>
      <c r="K1" s="22" t="str">
        <f>CONCATENATE("Sensitivity of ",$K$4," to ","Selling Price of  VXP")</f>
        <v>Sensitivity of $E$26 to Selling Price of  VXP</v>
      </c>
    </row>
    <row r="3" spans="1:11">
      <c r="A3" t="s">
        <v>70</v>
      </c>
      <c r="K3" t="s">
        <v>69</v>
      </c>
    </row>
    <row r="4" spans="1:11" ht="36">
      <c r="A4" t="s">
        <v>75</v>
      </c>
      <c r="B4" s="35" t="s">
        <v>58</v>
      </c>
      <c r="J4" s="22">
        <f>MATCH($K$4,OutputAddresses,0)</f>
        <v>1</v>
      </c>
      <c r="K4" s="21" t="s">
        <v>58</v>
      </c>
    </row>
    <row r="5" spans="1:11">
      <c r="A5" s="39">
        <v>500</v>
      </c>
      <c r="B5" s="36">
        <v>199600</v>
      </c>
      <c r="K5">
        <f>INDEX(OutputValues,1,$J$4)</f>
        <v>199600</v>
      </c>
    </row>
    <row r="6" spans="1:11">
      <c r="A6" s="39">
        <v>510</v>
      </c>
      <c r="B6" s="37">
        <v>199600</v>
      </c>
      <c r="K6">
        <f>INDEX(OutputValues,2,$J$4)</f>
        <v>199600</v>
      </c>
    </row>
    <row r="7" spans="1:11">
      <c r="A7" s="39">
        <v>520</v>
      </c>
      <c r="B7" s="37">
        <v>199600</v>
      </c>
      <c r="K7">
        <f>INDEX(OutputValues,3,$J$4)</f>
        <v>199600</v>
      </c>
    </row>
    <row r="8" spans="1:11">
      <c r="A8" s="39">
        <v>530</v>
      </c>
      <c r="B8" s="37">
        <v>199600</v>
      </c>
      <c r="K8">
        <f>INDEX(OutputValues,4,$J$4)</f>
        <v>199600</v>
      </c>
    </row>
    <row r="9" spans="1:11">
      <c r="A9" s="39">
        <v>540</v>
      </c>
      <c r="B9" s="37">
        <v>199696</v>
      </c>
      <c r="K9">
        <f>INDEX(OutputValues,5,$J$4)</f>
        <v>199696</v>
      </c>
    </row>
    <row r="10" spans="1:11">
      <c r="A10" s="39">
        <v>550</v>
      </c>
      <c r="B10" s="37">
        <v>199976</v>
      </c>
      <c r="K10">
        <f>INDEX(OutputValues,6,$J$4)</f>
        <v>199976</v>
      </c>
    </row>
    <row r="11" spans="1:11">
      <c r="A11" s="39">
        <v>560</v>
      </c>
      <c r="B11" s="37">
        <v>200176</v>
      </c>
      <c r="K11">
        <f>INDEX(OutputValues,7,$J$4)</f>
        <v>200176</v>
      </c>
    </row>
    <row r="12" spans="1:11">
      <c r="A12" s="39">
        <v>570</v>
      </c>
      <c r="B12" s="37">
        <v>200456</v>
      </c>
      <c r="K12">
        <f>INDEX(OutputValues,8,$J$4)</f>
        <v>200456</v>
      </c>
    </row>
    <row r="13" spans="1:11">
      <c r="A13" s="39">
        <v>580</v>
      </c>
      <c r="B13" s="37">
        <v>200736</v>
      </c>
      <c r="K13">
        <f>INDEX(OutputValues,9,$J$4)</f>
        <v>200736</v>
      </c>
    </row>
    <row r="14" spans="1:11">
      <c r="A14" s="39">
        <v>590</v>
      </c>
      <c r="B14" s="37">
        <v>201016</v>
      </c>
      <c r="K14">
        <f>INDEX(OutputValues,10,$J$4)</f>
        <v>201016</v>
      </c>
    </row>
    <row r="15" spans="1:11">
      <c r="A15" s="39">
        <v>600</v>
      </c>
      <c r="B15" s="38">
        <v>201550</v>
      </c>
      <c r="K15">
        <f>INDEX(OutputValues,11,$J$4)</f>
        <v>201550</v>
      </c>
    </row>
  </sheetData>
  <dataValidations count="1">
    <dataValidation type="list" allowBlank="1" showInputMessage="1" showErrorMessage="1" sqref="K4" xr:uid="{40AE71A4-4203-4379-B5AA-9FDF472BDF7C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B085-406D-49E4-90DB-505D5C15D564}">
  <dimension ref="A1:K15"/>
  <sheetViews>
    <sheetView workbookViewId="0">
      <selection activeCell="B15" sqref="B15"/>
    </sheetView>
  </sheetViews>
  <sheetFormatPr baseColWidth="10" defaultColWidth="8.83203125" defaultRowHeight="15"/>
  <sheetData>
    <row r="1" spans="1:11">
      <c r="A1" s="14" t="s">
        <v>68</v>
      </c>
      <c r="K1" s="22" t="str">
        <f>CONCATENATE("Sensitivity of ",$K$4," to ","Maximum Sales for XP")</f>
        <v>Sensitivity of $E$26 to Maximum Sales for XP</v>
      </c>
    </row>
    <row r="3" spans="1:11" s="14" customFormat="1">
      <c r="A3" s="14" t="s">
        <v>74</v>
      </c>
      <c r="K3" s="14" t="s">
        <v>69</v>
      </c>
    </row>
    <row r="4" spans="1:11" ht="36">
      <c r="B4" s="35" t="s">
        <v>58</v>
      </c>
      <c r="J4" s="22">
        <f>MATCH($K$4,OutputAddresses,0)</f>
        <v>1</v>
      </c>
      <c r="K4" s="21" t="s">
        <v>58</v>
      </c>
    </row>
    <row r="5" spans="1:11">
      <c r="A5" s="40">
        <v>1200</v>
      </c>
      <c r="B5" s="36">
        <v>200176</v>
      </c>
      <c r="K5">
        <f>INDEX(OutputValues,1,$J$4)</f>
        <v>200176</v>
      </c>
    </row>
    <row r="6" spans="1:11">
      <c r="A6" s="40">
        <v>1201</v>
      </c>
      <c r="B6" s="37">
        <v>200305</v>
      </c>
      <c r="K6">
        <f>INDEX(OutputValues,2,$J$4)</f>
        <v>200305</v>
      </c>
    </row>
    <row r="7" spans="1:11">
      <c r="A7" s="40">
        <v>1202</v>
      </c>
      <c r="B7" s="37">
        <v>200305</v>
      </c>
      <c r="K7">
        <f>INDEX(OutputValues,3,$J$4)</f>
        <v>200305</v>
      </c>
    </row>
    <row r="8" spans="1:11">
      <c r="A8" s="40">
        <v>1203</v>
      </c>
      <c r="B8" s="37">
        <v>200331</v>
      </c>
      <c r="K8">
        <f>INDEX(OutputValues,4,$J$4)</f>
        <v>200331</v>
      </c>
    </row>
    <row r="9" spans="1:11">
      <c r="A9" s="40">
        <v>1204</v>
      </c>
      <c r="B9" s="37">
        <v>200331</v>
      </c>
      <c r="K9">
        <f>INDEX(OutputValues,5,$J$4)</f>
        <v>200331</v>
      </c>
    </row>
    <row r="10" spans="1:11">
      <c r="A10" s="40">
        <v>1205</v>
      </c>
      <c r="B10" s="37">
        <v>200357</v>
      </c>
      <c r="K10">
        <f>INDEX(OutputValues,6,$J$4)</f>
        <v>200357</v>
      </c>
    </row>
    <row r="11" spans="1:11">
      <c r="A11" s="40">
        <v>1206</v>
      </c>
      <c r="B11" s="37">
        <v>200357</v>
      </c>
      <c r="K11">
        <f>INDEX(OutputValues,7,$J$4)</f>
        <v>200357</v>
      </c>
    </row>
    <row r="12" spans="1:11">
      <c r="A12" s="40">
        <v>1207</v>
      </c>
      <c r="B12" s="37">
        <v>200311</v>
      </c>
      <c r="K12">
        <f>INDEX(OutputValues,8,$J$4)</f>
        <v>200311</v>
      </c>
    </row>
    <row r="13" spans="1:11">
      <c r="A13" s="40">
        <v>1208</v>
      </c>
      <c r="B13" s="37">
        <v>200440</v>
      </c>
      <c r="K13">
        <f>INDEX(OutputValues,9,$J$4)</f>
        <v>200440</v>
      </c>
    </row>
    <row r="14" spans="1:11">
      <c r="A14" s="40">
        <v>1209</v>
      </c>
      <c r="B14" s="37">
        <v>200440</v>
      </c>
      <c r="K14">
        <f>INDEX(OutputValues,10,$J$4)</f>
        <v>200440</v>
      </c>
    </row>
    <row r="15" spans="1:11">
      <c r="A15" s="40">
        <v>1210</v>
      </c>
      <c r="B15" s="38">
        <v>200466</v>
      </c>
      <c r="K15">
        <f>INDEX(OutputValues,11,$J$4)</f>
        <v>200466</v>
      </c>
    </row>
  </sheetData>
  <dataValidations count="1">
    <dataValidation type="list" allowBlank="1" showInputMessage="1" showErrorMessage="1" sqref="K4" xr:uid="{43B4BBFC-727E-41DE-907D-4F95E05AA5F8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Sensitivity Report 1</vt:lpstr>
      <vt:lpstr>Model</vt:lpstr>
      <vt:lpstr>Profit Vs Labour Hours</vt:lpstr>
      <vt:lpstr>Profit Vs SP of VXP</vt:lpstr>
      <vt:lpstr>Profit Vs Max sales for SP</vt:lpstr>
      <vt:lpstr>'Profit Vs Max sales for SP'!ChartData</vt:lpstr>
      <vt:lpstr>'Profit Vs SP of VXP'!ChartData</vt:lpstr>
      <vt:lpstr>'Profit Vs Labour Hours'!ChartData1</vt:lpstr>
      <vt:lpstr>'Profit Vs Labour Hours'!ChartData2</vt:lpstr>
      <vt:lpstr>'Profit Vs Max sales for SP'!InputValues</vt:lpstr>
      <vt:lpstr>'Profit Vs SP of VXP'!InputValues</vt:lpstr>
      <vt:lpstr>'Profit Vs Labour Hours'!InputValues1</vt:lpstr>
      <vt:lpstr>'Profit Vs Labour Hours'!InputValues2</vt:lpstr>
      <vt:lpstr>'Profit Vs Labour Hours'!OutputAddresses</vt:lpstr>
      <vt:lpstr>'Profit Vs Max sales for SP'!OutputAddresses</vt:lpstr>
      <vt:lpstr>'Profit Vs SP of VXP'!OutputAddresses</vt:lpstr>
      <vt:lpstr>'Profit Vs Max sales for SP'!OutputValues</vt:lpstr>
      <vt:lpstr>'Profit Vs SP of VXP'!OutputValues</vt:lpstr>
      <vt:lpstr>'Profit Vs Labour Hours'!OutputValues_1</vt:lpstr>
      <vt:lpstr>Selling_price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Microsoft Office User</cp:lastModifiedBy>
  <cp:lastPrinted>2009-11-17T17:04:20Z</cp:lastPrinted>
  <dcterms:created xsi:type="dcterms:W3CDTF">2009-09-28T15:17:58Z</dcterms:created>
  <dcterms:modified xsi:type="dcterms:W3CDTF">2019-09-26T20:48:34Z</dcterms:modified>
</cp:coreProperties>
</file>