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VINE\Desktop\BIA 650\"/>
    </mc:Choice>
  </mc:AlternateContent>
  <xr:revisionPtr revIDLastSave="0" documentId="13_ncr:1_{60DDC13E-CFF2-4C05-8BC5-2829F9A40205}" xr6:coauthVersionLast="44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Model" sheetId="2" r:id="rId1"/>
    <sheet name="Model_STS" sheetId="6" state="veryHidden" r:id="rId2"/>
    <sheet name="Initial Inventory Vs Units Prod" sheetId="18" r:id="rId3"/>
    <sheet name="Initial Inventory Vs Total Cost" sheetId="19" r:id="rId4"/>
  </sheets>
  <definedNames>
    <definedName name="ChartData" localSheetId="3">'Initial Inventory Vs Total Cost'!$K$5:$K$15</definedName>
    <definedName name="ChartData" localSheetId="2">'Initial Inventory Vs Units Prod'!$K$5:$K$15</definedName>
    <definedName name="Demand">Model!$B$18:$G$18</definedName>
    <definedName name="Ending_inventory">Model!$B$20:$G$20</definedName>
    <definedName name="InputValues" localSheetId="3">'Initial Inventory Vs Total Cost'!$A$5:$A$15</definedName>
    <definedName name="InputValues" localSheetId="2">'Initial Inventory Vs Units Prod'!$A$5:$A$15</definedName>
    <definedName name="On_hand_after_production">Model!$B$16:$G$16</definedName>
    <definedName name="OutputAddresses" localSheetId="3">'Initial Inventory Vs Total Cost'!$B$4</definedName>
    <definedName name="OutputAddresses" localSheetId="2">'Initial Inventory Vs Units Prod'!$B$4:$G$4</definedName>
    <definedName name="OutputValues" localSheetId="3">'Initial Inventory Vs Total Cost'!$B$5:$B$15</definedName>
    <definedName name="OutputValues" localSheetId="2">'Initial Inventory Vs Units Prod'!$B$5:$G$15</definedName>
    <definedName name="_xlnm.Print_Area" localSheetId="0">Model!#REF!</definedName>
    <definedName name="Production_capacity">Model!$B$14:$G$14</definedName>
    <definedName name="solver_adj" localSheetId="0" hidden="1">Model!$B$12:$G$12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Model!$B$16:$G$16</definedName>
    <definedName name="solver_lhs2" localSheetId="0" hidden="1">Model!$B$20:$G$20</definedName>
    <definedName name="solver_lhs3" localSheetId="0" hidden="1">Model!$B$12:$G$12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Model!$H$28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Demand</definedName>
    <definedName name="solver_rhs2" localSheetId="0" hidden="1">Storage_capacity</definedName>
    <definedName name="solver_rhs3" localSheetId="0" hidden="1">Production_capacity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torage_capacity">Model!$B$22:$G$22</definedName>
    <definedName name="Total_Cost">Model!$H$28</definedName>
    <definedName name="Units_produced">Model!$B$12:$G$12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9" l="1"/>
  <c r="J4" i="19"/>
  <c r="K14" i="19" s="1"/>
  <c r="K1" i="18"/>
  <c r="K15" i="18"/>
  <c r="K14" i="18"/>
  <c r="K13" i="18"/>
  <c r="K12" i="18"/>
  <c r="K11" i="18"/>
  <c r="K10" i="18"/>
  <c r="K9" i="18"/>
  <c r="K8" i="18"/>
  <c r="K7" i="18"/>
  <c r="K6" i="18"/>
  <c r="K5" i="18"/>
  <c r="J4" i="18"/>
  <c r="K7" i="19" l="1"/>
  <c r="K11" i="19"/>
  <c r="K15" i="19"/>
  <c r="K8" i="19"/>
  <c r="K12" i="19"/>
  <c r="K5" i="19"/>
  <c r="K9" i="19"/>
  <c r="K13" i="19"/>
  <c r="K6" i="19"/>
  <c r="K10" i="19"/>
  <c r="B26" i="2"/>
  <c r="C26" i="2"/>
  <c r="D26" i="2"/>
  <c r="E26" i="2"/>
  <c r="F26" i="2"/>
  <c r="G26" i="2"/>
  <c r="B16" i="2"/>
  <c r="B20" i="2" s="1"/>
  <c r="B27" i="2" l="1"/>
  <c r="B28" i="2" s="1"/>
  <c r="C16" i="2"/>
  <c r="C20" i="2" s="1"/>
  <c r="H26" i="2"/>
  <c r="D16" i="2" l="1"/>
  <c r="D20" i="2" s="1"/>
  <c r="C27" i="2"/>
  <c r="C28" i="2" s="1"/>
  <c r="E16" i="2" l="1"/>
  <c r="E20" i="2" s="1"/>
  <c r="D27" i="2"/>
  <c r="D28" i="2" s="1"/>
  <c r="F16" i="2" l="1"/>
  <c r="F20" i="2" s="1"/>
  <c r="E27" i="2"/>
  <c r="E28" i="2" s="1"/>
  <c r="G16" i="2" l="1"/>
  <c r="G20" i="2" s="1"/>
  <c r="F27" i="2"/>
  <c r="F28" i="2" s="1"/>
  <c r="G27" i="2" l="1"/>
  <c r="G28" i="2" s="1"/>
  <c r="H28" i="2" s="1"/>
  <c r="B31" i="2"/>
  <c r="H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Swithin</author>
  </authors>
  <commentList>
    <comment ref="B5" authorId="0" shapeId="0" xr:uid="{E9850E6E-730A-4415-9FB7-243173EAC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6BC5BDA-5999-40CE-8C7D-CCF1EE469F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EB438AC5-2117-439E-A719-785087E86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BEF7B53-2F7A-4D33-AE1C-B798A03FDF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E1309A8-FA9A-42B6-B751-7DFC32301B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D0DCCFB-AB3C-4FCF-A596-3FF5D62D19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19EDA18E-DD55-4E89-913C-09F463662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C47A204-6B70-4893-A3D4-0C9A51262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39F18433-B966-47B4-BDEE-5EA9176BC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9254103-2609-4553-9E93-1B87C1A677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B689B30B-95AD-4D35-BC5E-150975E51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Swithin</author>
  </authors>
  <commentList>
    <comment ref="B5" authorId="0" shapeId="0" xr:uid="{9623739E-D229-4C3F-BA96-A13DD72EEE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10E16452-3061-413C-8DD9-DAD85B4563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44227B4-916B-4683-AC76-8A73ADD8F8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67293B7-FB1B-4A82-90BC-989D119043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DEA2CAD-3CCD-4208-A281-7801FD4426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DAA0B61-5DD5-41E6-BAF6-E633A5E39A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7769CB6-9997-4F4B-995F-48786FDAC8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56825AE-ADB6-4100-8E44-BD87DB3AAB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4FC21CCC-018D-440D-8726-27A255B1F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363B839-83F2-4814-AA65-D63A9C24DE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A4361BC6-E4CE-4B8A-87C1-9B5BB97729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<sst xmlns="http://schemas.openxmlformats.org/spreadsheetml/2006/main" count="92" uniqueCount="60">
  <si>
    <t>Multiperiod production model</t>
  </si>
  <si>
    <t>Input data</t>
  </si>
  <si>
    <t>Holding cost as % of prod cost</t>
  </si>
  <si>
    <t>Month</t>
  </si>
  <si>
    <t>Production cost/unit</t>
  </si>
  <si>
    <t>Units produced</t>
  </si>
  <si>
    <t>Production capacity</t>
  </si>
  <si>
    <t>On hand after production</t>
  </si>
  <si>
    <t>Demand</t>
  </si>
  <si>
    <t>Ending inventory</t>
  </si>
  <si>
    <t>Storage capacity</t>
  </si>
  <si>
    <t>Totals</t>
  </si>
  <si>
    <t>Production costs</t>
  </si>
  <si>
    <t>Holding costs</t>
  </si>
  <si>
    <t>Range names used</t>
  </si>
  <si>
    <t>=Model!$B$18:$G$18</t>
  </si>
  <si>
    <t>Ending_inventory</t>
  </si>
  <si>
    <t>=Model!$B$20:$G$20</t>
  </si>
  <si>
    <t>On_hand_after_production</t>
  </si>
  <si>
    <t>=Model!$B$16:$G$16</t>
  </si>
  <si>
    <t>Production_capacity</t>
  </si>
  <si>
    <t>=Model!$B$14:$G$14</t>
  </si>
  <si>
    <t>Storage_capacity</t>
  </si>
  <si>
    <t>=Model!$B$22:$G$22</t>
  </si>
  <si>
    <t>Total_Cost</t>
  </si>
  <si>
    <t>=Model!$H$28</t>
  </si>
  <si>
    <t>Units_produced</t>
  </si>
  <si>
    <t>=Model!$B$12:$G$12</t>
  </si>
  <si>
    <t>&lt;=</t>
  </si>
  <si>
    <t>&gt;=</t>
  </si>
  <si>
    <t>Sensitivity of maximum ending inventory to holding cost percentage</t>
  </si>
  <si>
    <t>Output formula</t>
  </si>
  <si>
    <t>$F$18</t>
  </si>
  <si>
    <t/>
  </si>
  <si>
    <t>$G$18</t>
  </si>
  <si>
    <t>$B$12</t>
  </si>
  <si>
    <t>Oneway analysis for Solver model in Model worksheet</t>
  </si>
  <si>
    <t>Data for chart</t>
  </si>
  <si>
    <t>Month 5 demand</t>
  </si>
  <si>
    <t>Month 6 demand</t>
  </si>
  <si>
    <t>Units_produced_1</t>
  </si>
  <si>
    <t>Month 1</t>
  </si>
  <si>
    <t>Month 2</t>
  </si>
  <si>
    <t>Month 3</t>
  </si>
  <si>
    <t>Month 4</t>
  </si>
  <si>
    <t>Month 5</t>
  </si>
  <si>
    <t>Month 6</t>
  </si>
  <si>
    <t>Initial inventory</t>
  </si>
  <si>
    <t>Production plan</t>
  </si>
  <si>
    <t>Summary of costs</t>
  </si>
  <si>
    <t>$B$4</t>
  </si>
  <si>
    <t>Initial Inventory</t>
  </si>
  <si>
    <t>Initial Inventory (cell $B$4) values along side, output cell(s) along top</t>
  </si>
  <si>
    <t>Units_produced_2</t>
  </si>
  <si>
    <t>Units_produced_3</t>
  </si>
  <si>
    <t>Units_produced_4</t>
  </si>
  <si>
    <t>Units_produced_5</t>
  </si>
  <si>
    <t>Units_produced_6</t>
  </si>
  <si>
    <t>$H$28</t>
  </si>
  <si>
    <t>Initial Inventory (cell $B$4) values along side, Total Cost (cell $H$28)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</si>
</sst>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000"/>
    <numFmt numFmtId="165" formatCode="0.000"/>
    <numFmt numFmtId="166" formatCode="&quot;$&quot;#,##0.000_);\(&quot;$&quot;#,##0.000\)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1" quotePrefix="1" applyFont="1" applyAlignment="1">
      <alignment horizontal="left"/>
    </xf>
    <xf numFmtId="0" fontId="3" fillId="0" borderId="0" xfId="1" applyFont="1"/>
    <xf numFmtId="164" fontId="3" fillId="0" borderId="0" xfId="1" applyNumberFormat="1" applyFont="1"/>
    <xf numFmtId="0" fontId="2" fillId="0" borderId="0" xfId="1" applyFont="1"/>
    <xf numFmtId="0" fontId="3" fillId="0" borderId="0" xfId="1" applyFont="1" applyBorder="1"/>
    <xf numFmtId="0" fontId="3" fillId="0" borderId="0" xfId="1" applyNumberFormat="1" applyFont="1"/>
    <xf numFmtId="1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/>
    <xf numFmtId="0" fontId="3" fillId="0" borderId="0" xfId="1" quotePrefix="1" applyFont="1" applyAlignment="1">
      <alignment horizontal="left"/>
    </xf>
    <xf numFmtId="166" fontId="3" fillId="0" borderId="0" xfId="1" applyNumberFormat="1" applyFont="1" applyBorder="1"/>
    <xf numFmtId="0" fontId="3" fillId="0" borderId="0" xfId="1" applyFont="1" applyFill="1" applyBorder="1"/>
    <xf numFmtId="0" fontId="3" fillId="0" borderId="0" xfId="1" quotePrefix="1" applyFont="1" applyBorder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Border="1" applyAlignment="1">
      <alignment horizontal="right"/>
    </xf>
    <xf numFmtId="1" fontId="3" fillId="0" borderId="0" xfId="1" quotePrefix="1" applyNumberFormat="1" applyFont="1" applyBorder="1" applyAlignment="1">
      <alignment horizontal="right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3" fillId="2" borderId="0" xfId="1" applyFont="1" applyFill="1" applyBorder="1"/>
    <xf numFmtId="9" fontId="3" fillId="2" borderId="0" xfId="1" applyNumberFormat="1" applyFont="1" applyFill="1" applyBorder="1"/>
    <xf numFmtId="8" fontId="3" fillId="2" borderId="0" xfId="2" applyFont="1" applyFill="1" applyBorder="1"/>
    <xf numFmtId="1" fontId="3" fillId="0" borderId="0" xfId="1" applyNumberFormat="1" applyFont="1" applyFill="1" applyBorder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0" xfId="0" applyNumberFormat="1"/>
    <xf numFmtId="0" fontId="0" fillId="0" borderId="4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167" fontId="3" fillId="0" borderId="0" xfId="1" applyNumberFormat="1" applyFont="1" applyBorder="1"/>
    <xf numFmtId="167" fontId="3" fillId="4" borderId="0" xfId="1" applyNumberFormat="1" applyFont="1" applyFill="1" applyBorder="1"/>
    <xf numFmtId="0" fontId="3" fillId="3" borderId="0" xfId="1" applyFont="1" applyFill="1"/>
    <xf numFmtId="0" fontId="3" fillId="2" borderId="0" xfId="1" applyFont="1" applyFill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'Initial Inventory Vs Units Prod'!$K$1</c:f>
          <c:strCache>
            <c:ptCount val="1"/>
            <c:pt idx="0">
              <c:v>Sensitivity of Units_produced_1 to Initial Inventory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'Initial Inventory Vs Units Prod'!$A$5:$A$15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'Initial Inventory Vs Units Prod'!$K$5:$K$15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9-453A-80EF-2F63AF38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16464"/>
        <c:axId val="509511544"/>
      </c:lineChart>
      <c:catAx>
        <c:axId val="5095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Inventory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11544"/>
        <c:crosses val="autoZero"/>
        <c:auto val="1"/>
        <c:lblAlgn val="ctr"/>
        <c:lblOffset val="100"/>
        <c:noMultiLvlLbl val="0"/>
      </c:catAx>
      <c:valAx>
        <c:axId val="50951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516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'Initial Inventory Vs Total Cost'!$K$1</c:f>
          <c:strCache>
            <c:ptCount val="1"/>
            <c:pt idx="0">
              <c:v>Sensitivity of Total_Cost to Initial Inventory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'Initial Inventory Vs Total Cost'!$A$5:$A$15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'Initial Inventory Vs Total Cost'!$K$5:$K$15</c:f>
              <c:numCache>
                <c:formatCode>General</c:formatCode>
                <c:ptCount val="11"/>
                <c:pt idx="0">
                  <c:v>1598062.5</c:v>
                </c:pt>
                <c:pt idx="1">
                  <c:v>1585562.5</c:v>
                </c:pt>
                <c:pt idx="2">
                  <c:v>1573062.5</c:v>
                </c:pt>
                <c:pt idx="3">
                  <c:v>1560562.5</c:v>
                </c:pt>
                <c:pt idx="4">
                  <c:v>1548062.5</c:v>
                </c:pt>
                <c:pt idx="5">
                  <c:v>1535562.5</c:v>
                </c:pt>
                <c:pt idx="6">
                  <c:v>1523062.5</c:v>
                </c:pt>
                <c:pt idx="7">
                  <c:v>1510562.5</c:v>
                </c:pt>
                <c:pt idx="8">
                  <c:v>1498062.5</c:v>
                </c:pt>
                <c:pt idx="9">
                  <c:v>1485562.5</c:v>
                </c:pt>
                <c:pt idx="10">
                  <c:v>1473062.5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40F3-A9C6-2D1F84D2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68832"/>
        <c:axId val="515374080"/>
      </c:lineChart>
      <c:catAx>
        <c:axId val="515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Inventory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74080"/>
        <c:crosses val="autoZero"/>
        <c:auto val="1"/>
        <c:lblAlgn val="ctr"/>
        <c:lblOffset val="100"/>
        <c:noMultiLvlLbl val="0"/>
      </c:catAx>
      <c:valAx>
        <c:axId val="5153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68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47624</xdr:rowOff>
    </xdr:from>
    <xdr:to>
      <xdr:col>15</xdr:col>
      <xdr:colOff>247651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15150" y="1762124"/>
          <a:ext cx="5362576" cy="124777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type of model would be used in the context of a rolling planning horizon. The company would forecast demand as far ahead</a:t>
          </a:r>
          <a:r>
            <a:rPr lang="en-US" sz="1100" baseline="0"/>
            <a:t> as possible (here we assume 6 months), solve the model, implement the suggested production in month 1, and then wait until month 2, at which time it would repeat the process for the </a:t>
          </a:r>
          <a:r>
            <a:rPr lang="en-US" sz="1100" i="1" baseline="0"/>
            <a:t>next </a:t>
          </a:r>
          <a:r>
            <a:rPr lang="en-US" sz="1100" i="0" baseline="0"/>
            <a:t> 6 months. This is why the second SolverTable sheet (sensitivity of month 1 production to month 5 and 6 demand forecasts) is a natural.</a:t>
          </a:r>
        </a:p>
        <a:p>
          <a:endParaRPr lang="en-US" sz="1100" i="0" baseline="0"/>
        </a:p>
      </xdr:txBody>
    </xdr:sp>
    <xdr:clientData/>
  </xdr:twoCellAnchor>
  <xdr:twoCellAnchor>
    <xdr:from>
      <xdr:col>8</xdr:col>
      <xdr:colOff>380998</xdr:colOff>
      <xdr:row>16</xdr:row>
      <xdr:rowOff>142874</xdr:rowOff>
    </xdr:from>
    <xdr:to>
      <xdr:col>15</xdr:col>
      <xdr:colOff>304799</xdr:colOff>
      <xdr:row>34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43723" y="3190874"/>
          <a:ext cx="5391151" cy="332422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There are many variations of this model you could try. Here are some possibilities:</a:t>
          </a:r>
        </a:p>
        <a:p>
          <a:endParaRPr lang="en-US"/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 What if the company wants "smooth" production, i.e., it wants the numbers in the red cells as similar as possible?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What if the company doesn't need to meet all demand on time, but can instead meet it one or more months late -- with some penalty?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 What if production isn't fast enough in a given month to meet all or part of demand in that month, i.e., some of that demand must be met from previous inventory?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4. What if the holding cost isn't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ending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inventory but is instead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average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of beginning and ending inventory?</a:t>
          </a:r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As you'll find if you try to model these (especially the first), it's easy to suggest modifications, but it's sometimes hard to implement them without making the resulting models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nonlinear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-- and difficult for Solver to solve.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123825</xdr:colOff>
      <xdr:row>3</xdr:row>
      <xdr:rowOff>895350</xdr:rowOff>
    </xdr:from>
    <xdr:to>
      <xdr:col>19</xdr:col>
      <xdr:colOff>123825</xdr:colOff>
      <xdr:row>17</xdr:row>
      <xdr:rowOff>123825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D971192E-37E1-4B09-9B70-AEE45672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E267EF-B79C-4810-B013-AF486A55315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228600</xdr:colOff>
      <xdr:row>5</xdr:row>
      <xdr:rowOff>9525</xdr:rowOff>
    </xdr:from>
    <xdr:to>
      <xdr:col>19</xdr:col>
      <xdr:colOff>228600</xdr:colOff>
      <xdr:row>20</xdr:row>
      <xdr:rowOff>9525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E2666E3-33EA-4678-9396-2CC5606A9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542925</xdr:colOff>
      <xdr:row>3</xdr:row>
      <xdr:rowOff>0</xdr:rowOff>
    </xdr:from>
    <xdr:to>
      <xdr:col>15</xdr:col>
      <xdr:colOff>542925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48AA13-CEA2-4DCF-B7E2-36A3B1B2AC3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1"/>
  <sheetViews>
    <sheetView workbookViewId="0"/>
  </sheetViews>
  <sheetFormatPr defaultColWidth="8.85546875" defaultRowHeight="15" x14ac:dyDescent="0.25"/>
  <cols>
    <col min="1" max="1" width="28.7109375" style="2" customWidth="1"/>
    <col min="2" max="2" width="13.28515625" style="2" customWidth="1"/>
    <col min="3" max="7" width="9.140625" style="2"/>
    <col min="8" max="8" width="10.7109375" style="2" customWidth="1"/>
    <col min="9" max="9" width="25.42578125" style="2" bestFit="1" customWidth="1"/>
    <col min="10" max="10" width="10.7109375" style="2" customWidth="1"/>
    <col min="11" max="232" width="9.140625" style="2"/>
    <col min="233" max="233" width="26.42578125" style="2" customWidth="1"/>
    <col min="234" max="234" width="13.28515625" style="2" customWidth="1"/>
    <col min="235" max="239" width="9.140625" style="2"/>
    <col min="240" max="240" width="10.7109375" style="2" customWidth="1"/>
    <col min="241" max="241" width="23" style="2" bestFit="1" customWidth="1"/>
    <col min="242" max="242" width="10.42578125" style="2" customWidth="1"/>
    <col min="243" max="243" width="10.7109375" style="2" customWidth="1"/>
    <col min="244" max="488" width="9.140625" style="2"/>
    <col min="489" max="489" width="26.42578125" style="2" customWidth="1"/>
    <col min="490" max="490" width="13.28515625" style="2" customWidth="1"/>
    <col min="491" max="495" width="9.140625" style="2"/>
    <col min="496" max="496" width="10.7109375" style="2" customWidth="1"/>
    <col min="497" max="497" width="23" style="2" bestFit="1" customWidth="1"/>
    <col min="498" max="498" width="10.42578125" style="2" customWidth="1"/>
    <col min="499" max="499" width="10.7109375" style="2" customWidth="1"/>
    <col min="500" max="744" width="9.140625" style="2"/>
    <col min="745" max="745" width="26.42578125" style="2" customWidth="1"/>
    <col min="746" max="746" width="13.28515625" style="2" customWidth="1"/>
    <col min="747" max="751" width="9.140625" style="2"/>
    <col min="752" max="752" width="10.7109375" style="2" customWidth="1"/>
    <col min="753" max="753" width="23" style="2" bestFit="1" customWidth="1"/>
    <col min="754" max="754" width="10.42578125" style="2" customWidth="1"/>
    <col min="755" max="755" width="10.7109375" style="2" customWidth="1"/>
    <col min="756" max="1000" width="9.140625" style="2"/>
    <col min="1001" max="1001" width="26.42578125" style="2" customWidth="1"/>
    <col min="1002" max="1002" width="13.28515625" style="2" customWidth="1"/>
    <col min="1003" max="1007" width="9.140625" style="2"/>
    <col min="1008" max="1008" width="10.7109375" style="2" customWidth="1"/>
    <col min="1009" max="1009" width="23" style="2" bestFit="1" customWidth="1"/>
    <col min="1010" max="1010" width="10.42578125" style="2" customWidth="1"/>
    <col min="1011" max="1011" width="10.7109375" style="2" customWidth="1"/>
    <col min="1012" max="1256" width="9.140625" style="2"/>
    <col min="1257" max="1257" width="26.42578125" style="2" customWidth="1"/>
    <col min="1258" max="1258" width="13.28515625" style="2" customWidth="1"/>
    <col min="1259" max="1263" width="9.140625" style="2"/>
    <col min="1264" max="1264" width="10.7109375" style="2" customWidth="1"/>
    <col min="1265" max="1265" width="23" style="2" bestFit="1" customWidth="1"/>
    <col min="1266" max="1266" width="10.42578125" style="2" customWidth="1"/>
    <col min="1267" max="1267" width="10.7109375" style="2" customWidth="1"/>
    <col min="1268" max="1512" width="9.140625" style="2"/>
    <col min="1513" max="1513" width="26.42578125" style="2" customWidth="1"/>
    <col min="1514" max="1514" width="13.28515625" style="2" customWidth="1"/>
    <col min="1515" max="1519" width="9.140625" style="2"/>
    <col min="1520" max="1520" width="10.7109375" style="2" customWidth="1"/>
    <col min="1521" max="1521" width="23" style="2" bestFit="1" customWidth="1"/>
    <col min="1522" max="1522" width="10.42578125" style="2" customWidth="1"/>
    <col min="1523" max="1523" width="10.7109375" style="2" customWidth="1"/>
    <col min="1524" max="1768" width="9.140625" style="2"/>
    <col min="1769" max="1769" width="26.42578125" style="2" customWidth="1"/>
    <col min="1770" max="1770" width="13.28515625" style="2" customWidth="1"/>
    <col min="1771" max="1775" width="9.140625" style="2"/>
    <col min="1776" max="1776" width="10.7109375" style="2" customWidth="1"/>
    <col min="1777" max="1777" width="23" style="2" bestFit="1" customWidth="1"/>
    <col min="1778" max="1778" width="10.42578125" style="2" customWidth="1"/>
    <col min="1779" max="1779" width="10.7109375" style="2" customWidth="1"/>
    <col min="1780" max="2024" width="9.140625" style="2"/>
    <col min="2025" max="2025" width="26.42578125" style="2" customWidth="1"/>
    <col min="2026" max="2026" width="13.28515625" style="2" customWidth="1"/>
    <col min="2027" max="2031" width="9.140625" style="2"/>
    <col min="2032" max="2032" width="10.7109375" style="2" customWidth="1"/>
    <col min="2033" max="2033" width="23" style="2" bestFit="1" customWidth="1"/>
    <col min="2034" max="2034" width="10.42578125" style="2" customWidth="1"/>
    <col min="2035" max="2035" width="10.7109375" style="2" customWidth="1"/>
    <col min="2036" max="2280" width="9.140625" style="2"/>
    <col min="2281" max="2281" width="26.42578125" style="2" customWidth="1"/>
    <col min="2282" max="2282" width="13.28515625" style="2" customWidth="1"/>
    <col min="2283" max="2287" width="9.140625" style="2"/>
    <col min="2288" max="2288" width="10.7109375" style="2" customWidth="1"/>
    <col min="2289" max="2289" width="23" style="2" bestFit="1" customWidth="1"/>
    <col min="2290" max="2290" width="10.42578125" style="2" customWidth="1"/>
    <col min="2291" max="2291" width="10.7109375" style="2" customWidth="1"/>
    <col min="2292" max="2536" width="9.140625" style="2"/>
    <col min="2537" max="2537" width="26.42578125" style="2" customWidth="1"/>
    <col min="2538" max="2538" width="13.28515625" style="2" customWidth="1"/>
    <col min="2539" max="2543" width="9.140625" style="2"/>
    <col min="2544" max="2544" width="10.7109375" style="2" customWidth="1"/>
    <col min="2545" max="2545" width="23" style="2" bestFit="1" customWidth="1"/>
    <col min="2546" max="2546" width="10.42578125" style="2" customWidth="1"/>
    <col min="2547" max="2547" width="10.7109375" style="2" customWidth="1"/>
    <col min="2548" max="2792" width="9.140625" style="2"/>
    <col min="2793" max="2793" width="26.42578125" style="2" customWidth="1"/>
    <col min="2794" max="2794" width="13.28515625" style="2" customWidth="1"/>
    <col min="2795" max="2799" width="9.140625" style="2"/>
    <col min="2800" max="2800" width="10.7109375" style="2" customWidth="1"/>
    <col min="2801" max="2801" width="23" style="2" bestFit="1" customWidth="1"/>
    <col min="2802" max="2802" width="10.42578125" style="2" customWidth="1"/>
    <col min="2803" max="2803" width="10.7109375" style="2" customWidth="1"/>
    <col min="2804" max="3048" width="9.140625" style="2"/>
    <col min="3049" max="3049" width="26.42578125" style="2" customWidth="1"/>
    <col min="3050" max="3050" width="13.28515625" style="2" customWidth="1"/>
    <col min="3051" max="3055" width="9.140625" style="2"/>
    <col min="3056" max="3056" width="10.7109375" style="2" customWidth="1"/>
    <col min="3057" max="3057" width="23" style="2" bestFit="1" customWidth="1"/>
    <col min="3058" max="3058" width="10.42578125" style="2" customWidth="1"/>
    <col min="3059" max="3059" width="10.7109375" style="2" customWidth="1"/>
    <col min="3060" max="3304" width="9.140625" style="2"/>
    <col min="3305" max="3305" width="26.42578125" style="2" customWidth="1"/>
    <col min="3306" max="3306" width="13.28515625" style="2" customWidth="1"/>
    <col min="3307" max="3311" width="9.140625" style="2"/>
    <col min="3312" max="3312" width="10.7109375" style="2" customWidth="1"/>
    <col min="3313" max="3313" width="23" style="2" bestFit="1" customWidth="1"/>
    <col min="3314" max="3314" width="10.42578125" style="2" customWidth="1"/>
    <col min="3315" max="3315" width="10.7109375" style="2" customWidth="1"/>
    <col min="3316" max="3560" width="9.140625" style="2"/>
    <col min="3561" max="3561" width="26.42578125" style="2" customWidth="1"/>
    <col min="3562" max="3562" width="13.28515625" style="2" customWidth="1"/>
    <col min="3563" max="3567" width="9.140625" style="2"/>
    <col min="3568" max="3568" width="10.7109375" style="2" customWidth="1"/>
    <col min="3569" max="3569" width="23" style="2" bestFit="1" customWidth="1"/>
    <col min="3570" max="3570" width="10.42578125" style="2" customWidth="1"/>
    <col min="3571" max="3571" width="10.7109375" style="2" customWidth="1"/>
    <col min="3572" max="3816" width="9.140625" style="2"/>
    <col min="3817" max="3817" width="26.42578125" style="2" customWidth="1"/>
    <col min="3818" max="3818" width="13.28515625" style="2" customWidth="1"/>
    <col min="3819" max="3823" width="9.140625" style="2"/>
    <col min="3824" max="3824" width="10.7109375" style="2" customWidth="1"/>
    <col min="3825" max="3825" width="23" style="2" bestFit="1" customWidth="1"/>
    <col min="3826" max="3826" width="10.42578125" style="2" customWidth="1"/>
    <col min="3827" max="3827" width="10.7109375" style="2" customWidth="1"/>
    <col min="3828" max="4072" width="9.140625" style="2"/>
    <col min="4073" max="4073" width="26.42578125" style="2" customWidth="1"/>
    <col min="4074" max="4074" width="13.28515625" style="2" customWidth="1"/>
    <col min="4075" max="4079" width="9.140625" style="2"/>
    <col min="4080" max="4080" width="10.7109375" style="2" customWidth="1"/>
    <col min="4081" max="4081" width="23" style="2" bestFit="1" customWidth="1"/>
    <col min="4082" max="4082" width="10.42578125" style="2" customWidth="1"/>
    <col min="4083" max="4083" width="10.7109375" style="2" customWidth="1"/>
    <col min="4084" max="4328" width="9.140625" style="2"/>
    <col min="4329" max="4329" width="26.42578125" style="2" customWidth="1"/>
    <col min="4330" max="4330" width="13.28515625" style="2" customWidth="1"/>
    <col min="4331" max="4335" width="9.140625" style="2"/>
    <col min="4336" max="4336" width="10.7109375" style="2" customWidth="1"/>
    <col min="4337" max="4337" width="23" style="2" bestFit="1" customWidth="1"/>
    <col min="4338" max="4338" width="10.42578125" style="2" customWidth="1"/>
    <col min="4339" max="4339" width="10.7109375" style="2" customWidth="1"/>
    <col min="4340" max="4584" width="9.140625" style="2"/>
    <col min="4585" max="4585" width="26.42578125" style="2" customWidth="1"/>
    <col min="4586" max="4586" width="13.28515625" style="2" customWidth="1"/>
    <col min="4587" max="4591" width="9.140625" style="2"/>
    <col min="4592" max="4592" width="10.7109375" style="2" customWidth="1"/>
    <col min="4593" max="4593" width="23" style="2" bestFit="1" customWidth="1"/>
    <col min="4594" max="4594" width="10.42578125" style="2" customWidth="1"/>
    <col min="4595" max="4595" width="10.7109375" style="2" customWidth="1"/>
    <col min="4596" max="4840" width="9.140625" style="2"/>
    <col min="4841" max="4841" width="26.42578125" style="2" customWidth="1"/>
    <col min="4842" max="4842" width="13.28515625" style="2" customWidth="1"/>
    <col min="4843" max="4847" width="9.140625" style="2"/>
    <col min="4848" max="4848" width="10.7109375" style="2" customWidth="1"/>
    <col min="4849" max="4849" width="23" style="2" bestFit="1" customWidth="1"/>
    <col min="4850" max="4850" width="10.42578125" style="2" customWidth="1"/>
    <col min="4851" max="4851" width="10.7109375" style="2" customWidth="1"/>
    <col min="4852" max="5096" width="9.140625" style="2"/>
    <col min="5097" max="5097" width="26.42578125" style="2" customWidth="1"/>
    <col min="5098" max="5098" width="13.28515625" style="2" customWidth="1"/>
    <col min="5099" max="5103" width="9.140625" style="2"/>
    <col min="5104" max="5104" width="10.7109375" style="2" customWidth="1"/>
    <col min="5105" max="5105" width="23" style="2" bestFit="1" customWidth="1"/>
    <col min="5106" max="5106" width="10.42578125" style="2" customWidth="1"/>
    <col min="5107" max="5107" width="10.7109375" style="2" customWidth="1"/>
    <col min="5108" max="5352" width="9.140625" style="2"/>
    <col min="5353" max="5353" width="26.42578125" style="2" customWidth="1"/>
    <col min="5354" max="5354" width="13.28515625" style="2" customWidth="1"/>
    <col min="5355" max="5359" width="9.140625" style="2"/>
    <col min="5360" max="5360" width="10.7109375" style="2" customWidth="1"/>
    <col min="5361" max="5361" width="23" style="2" bestFit="1" customWidth="1"/>
    <col min="5362" max="5362" width="10.42578125" style="2" customWidth="1"/>
    <col min="5363" max="5363" width="10.7109375" style="2" customWidth="1"/>
    <col min="5364" max="5608" width="9.140625" style="2"/>
    <col min="5609" max="5609" width="26.42578125" style="2" customWidth="1"/>
    <col min="5610" max="5610" width="13.28515625" style="2" customWidth="1"/>
    <col min="5611" max="5615" width="9.140625" style="2"/>
    <col min="5616" max="5616" width="10.7109375" style="2" customWidth="1"/>
    <col min="5617" max="5617" width="23" style="2" bestFit="1" customWidth="1"/>
    <col min="5618" max="5618" width="10.42578125" style="2" customWidth="1"/>
    <col min="5619" max="5619" width="10.7109375" style="2" customWidth="1"/>
    <col min="5620" max="5864" width="9.140625" style="2"/>
    <col min="5865" max="5865" width="26.42578125" style="2" customWidth="1"/>
    <col min="5866" max="5866" width="13.28515625" style="2" customWidth="1"/>
    <col min="5867" max="5871" width="9.140625" style="2"/>
    <col min="5872" max="5872" width="10.7109375" style="2" customWidth="1"/>
    <col min="5873" max="5873" width="23" style="2" bestFit="1" customWidth="1"/>
    <col min="5874" max="5874" width="10.42578125" style="2" customWidth="1"/>
    <col min="5875" max="5875" width="10.7109375" style="2" customWidth="1"/>
    <col min="5876" max="6120" width="9.140625" style="2"/>
    <col min="6121" max="6121" width="26.42578125" style="2" customWidth="1"/>
    <col min="6122" max="6122" width="13.28515625" style="2" customWidth="1"/>
    <col min="6123" max="6127" width="9.140625" style="2"/>
    <col min="6128" max="6128" width="10.7109375" style="2" customWidth="1"/>
    <col min="6129" max="6129" width="23" style="2" bestFit="1" customWidth="1"/>
    <col min="6130" max="6130" width="10.42578125" style="2" customWidth="1"/>
    <col min="6131" max="6131" width="10.7109375" style="2" customWidth="1"/>
    <col min="6132" max="6376" width="9.140625" style="2"/>
    <col min="6377" max="6377" width="26.42578125" style="2" customWidth="1"/>
    <col min="6378" max="6378" width="13.28515625" style="2" customWidth="1"/>
    <col min="6379" max="6383" width="9.140625" style="2"/>
    <col min="6384" max="6384" width="10.7109375" style="2" customWidth="1"/>
    <col min="6385" max="6385" width="23" style="2" bestFit="1" customWidth="1"/>
    <col min="6386" max="6386" width="10.42578125" style="2" customWidth="1"/>
    <col min="6387" max="6387" width="10.7109375" style="2" customWidth="1"/>
    <col min="6388" max="6632" width="9.140625" style="2"/>
    <col min="6633" max="6633" width="26.42578125" style="2" customWidth="1"/>
    <col min="6634" max="6634" width="13.28515625" style="2" customWidth="1"/>
    <col min="6635" max="6639" width="9.140625" style="2"/>
    <col min="6640" max="6640" width="10.7109375" style="2" customWidth="1"/>
    <col min="6641" max="6641" width="23" style="2" bestFit="1" customWidth="1"/>
    <col min="6642" max="6642" width="10.42578125" style="2" customWidth="1"/>
    <col min="6643" max="6643" width="10.7109375" style="2" customWidth="1"/>
    <col min="6644" max="6888" width="9.140625" style="2"/>
    <col min="6889" max="6889" width="26.42578125" style="2" customWidth="1"/>
    <col min="6890" max="6890" width="13.28515625" style="2" customWidth="1"/>
    <col min="6891" max="6895" width="9.140625" style="2"/>
    <col min="6896" max="6896" width="10.7109375" style="2" customWidth="1"/>
    <col min="6897" max="6897" width="23" style="2" bestFit="1" customWidth="1"/>
    <col min="6898" max="6898" width="10.42578125" style="2" customWidth="1"/>
    <col min="6899" max="6899" width="10.7109375" style="2" customWidth="1"/>
    <col min="6900" max="7144" width="9.140625" style="2"/>
    <col min="7145" max="7145" width="26.42578125" style="2" customWidth="1"/>
    <col min="7146" max="7146" width="13.28515625" style="2" customWidth="1"/>
    <col min="7147" max="7151" width="9.140625" style="2"/>
    <col min="7152" max="7152" width="10.7109375" style="2" customWidth="1"/>
    <col min="7153" max="7153" width="23" style="2" bestFit="1" customWidth="1"/>
    <col min="7154" max="7154" width="10.42578125" style="2" customWidth="1"/>
    <col min="7155" max="7155" width="10.7109375" style="2" customWidth="1"/>
    <col min="7156" max="7400" width="9.140625" style="2"/>
    <col min="7401" max="7401" width="26.42578125" style="2" customWidth="1"/>
    <col min="7402" max="7402" width="13.28515625" style="2" customWidth="1"/>
    <col min="7403" max="7407" width="9.140625" style="2"/>
    <col min="7408" max="7408" width="10.7109375" style="2" customWidth="1"/>
    <col min="7409" max="7409" width="23" style="2" bestFit="1" customWidth="1"/>
    <col min="7410" max="7410" width="10.42578125" style="2" customWidth="1"/>
    <col min="7411" max="7411" width="10.7109375" style="2" customWidth="1"/>
    <col min="7412" max="7656" width="9.140625" style="2"/>
    <col min="7657" max="7657" width="26.42578125" style="2" customWidth="1"/>
    <col min="7658" max="7658" width="13.28515625" style="2" customWidth="1"/>
    <col min="7659" max="7663" width="9.140625" style="2"/>
    <col min="7664" max="7664" width="10.7109375" style="2" customWidth="1"/>
    <col min="7665" max="7665" width="23" style="2" bestFit="1" customWidth="1"/>
    <col min="7666" max="7666" width="10.42578125" style="2" customWidth="1"/>
    <col min="7667" max="7667" width="10.7109375" style="2" customWidth="1"/>
    <col min="7668" max="7912" width="9.140625" style="2"/>
    <col min="7913" max="7913" width="26.42578125" style="2" customWidth="1"/>
    <col min="7914" max="7914" width="13.28515625" style="2" customWidth="1"/>
    <col min="7915" max="7919" width="9.140625" style="2"/>
    <col min="7920" max="7920" width="10.7109375" style="2" customWidth="1"/>
    <col min="7921" max="7921" width="23" style="2" bestFit="1" customWidth="1"/>
    <col min="7922" max="7922" width="10.42578125" style="2" customWidth="1"/>
    <col min="7923" max="7923" width="10.7109375" style="2" customWidth="1"/>
    <col min="7924" max="8168" width="9.140625" style="2"/>
    <col min="8169" max="8169" width="26.42578125" style="2" customWidth="1"/>
    <col min="8170" max="8170" width="13.28515625" style="2" customWidth="1"/>
    <col min="8171" max="8175" width="9.140625" style="2"/>
    <col min="8176" max="8176" width="10.7109375" style="2" customWidth="1"/>
    <col min="8177" max="8177" width="23" style="2" bestFit="1" customWidth="1"/>
    <col min="8178" max="8178" width="10.42578125" style="2" customWidth="1"/>
    <col min="8179" max="8179" width="10.7109375" style="2" customWidth="1"/>
    <col min="8180" max="8424" width="9.140625" style="2"/>
    <col min="8425" max="8425" width="26.42578125" style="2" customWidth="1"/>
    <col min="8426" max="8426" width="13.28515625" style="2" customWidth="1"/>
    <col min="8427" max="8431" width="9.140625" style="2"/>
    <col min="8432" max="8432" width="10.7109375" style="2" customWidth="1"/>
    <col min="8433" max="8433" width="23" style="2" bestFit="1" customWidth="1"/>
    <col min="8434" max="8434" width="10.42578125" style="2" customWidth="1"/>
    <col min="8435" max="8435" width="10.7109375" style="2" customWidth="1"/>
    <col min="8436" max="8680" width="9.140625" style="2"/>
    <col min="8681" max="8681" width="26.42578125" style="2" customWidth="1"/>
    <col min="8682" max="8682" width="13.28515625" style="2" customWidth="1"/>
    <col min="8683" max="8687" width="9.140625" style="2"/>
    <col min="8688" max="8688" width="10.7109375" style="2" customWidth="1"/>
    <col min="8689" max="8689" width="23" style="2" bestFit="1" customWidth="1"/>
    <col min="8690" max="8690" width="10.42578125" style="2" customWidth="1"/>
    <col min="8691" max="8691" width="10.7109375" style="2" customWidth="1"/>
    <col min="8692" max="8936" width="9.140625" style="2"/>
    <col min="8937" max="8937" width="26.42578125" style="2" customWidth="1"/>
    <col min="8938" max="8938" width="13.28515625" style="2" customWidth="1"/>
    <col min="8939" max="8943" width="9.140625" style="2"/>
    <col min="8944" max="8944" width="10.7109375" style="2" customWidth="1"/>
    <col min="8945" max="8945" width="23" style="2" bestFit="1" customWidth="1"/>
    <col min="8946" max="8946" width="10.42578125" style="2" customWidth="1"/>
    <col min="8947" max="8947" width="10.7109375" style="2" customWidth="1"/>
    <col min="8948" max="9192" width="9.140625" style="2"/>
    <col min="9193" max="9193" width="26.42578125" style="2" customWidth="1"/>
    <col min="9194" max="9194" width="13.28515625" style="2" customWidth="1"/>
    <col min="9195" max="9199" width="9.140625" style="2"/>
    <col min="9200" max="9200" width="10.7109375" style="2" customWidth="1"/>
    <col min="9201" max="9201" width="23" style="2" bestFit="1" customWidth="1"/>
    <col min="9202" max="9202" width="10.42578125" style="2" customWidth="1"/>
    <col min="9203" max="9203" width="10.7109375" style="2" customWidth="1"/>
    <col min="9204" max="9448" width="9.140625" style="2"/>
    <col min="9449" max="9449" width="26.42578125" style="2" customWidth="1"/>
    <col min="9450" max="9450" width="13.28515625" style="2" customWidth="1"/>
    <col min="9451" max="9455" width="9.140625" style="2"/>
    <col min="9456" max="9456" width="10.7109375" style="2" customWidth="1"/>
    <col min="9457" max="9457" width="23" style="2" bestFit="1" customWidth="1"/>
    <col min="9458" max="9458" width="10.42578125" style="2" customWidth="1"/>
    <col min="9459" max="9459" width="10.7109375" style="2" customWidth="1"/>
    <col min="9460" max="9704" width="9.140625" style="2"/>
    <col min="9705" max="9705" width="26.42578125" style="2" customWidth="1"/>
    <col min="9706" max="9706" width="13.28515625" style="2" customWidth="1"/>
    <col min="9707" max="9711" width="9.140625" style="2"/>
    <col min="9712" max="9712" width="10.7109375" style="2" customWidth="1"/>
    <col min="9713" max="9713" width="23" style="2" bestFit="1" customWidth="1"/>
    <col min="9714" max="9714" width="10.42578125" style="2" customWidth="1"/>
    <col min="9715" max="9715" width="10.7109375" style="2" customWidth="1"/>
    <col min="9716" max="9960" width="9.140625" style="2"/>
    <col min="9961" max="9961" width="26.42578125" style="2" customWidth="1"/>
    <col min="9962" max="9962" width="13.28515625" style="2" customWidth="1"/>
    <col min="9963" max="9967" width="9.140625" style="2"/>
    <col min="9968" max="9968" width="10.7109375" style="2" customWidth="1"/>
    <col min="9969" max="9969" width="23" style="2" bestFit="1" customWidth="1"/>
    <col min="9970" max="9970" width="10.42578125" style="2" customWidth="1"/>
    <col min="9971" max="9971" width="10.7109375" style="2" customWidth="1"/>
    <col min="9972" max="10216" width="9.140625" style="2"/>
    <col min="10217" max="10217" width="26.42578125" style="2" customWidth="1"/>
    <col min="10218" max="10218" width="13.28515625" style="2" customWidth="1"/>
    <col min="10219" max="10223" width="9.140625" style="2"/>
    <col min="10224" max="10224" width="10.7109375" style="2" customWidth="1"/>
    <col min="10225" max="10225" width="23" style="2" bestFit="1" customWidth="1"/>
    <col min="10226" max="10226" width="10.42578125" style="2" customWidth="1"/>
    <col min="10227" max="10227" width="10.7109375" style="2" customWidth="1"/>
    <col min="10228" max="10472" width="9.140625" style="2"/>
    <col min="10473" max="10473" width="26.42578125" style="2" customWidth="1"/>
    <col min="10474" max="10474" width="13.28515625" style="2" customWidth="1"/>
    <col min="10475" max="10479" width="9.140625" style="2"/>
    <col min="10480" max="10480" width="10.7109375" style="2" customWidth="1"/>
    <col min="10481" max="10481" width="23" style="2" bestFit="1" customWidth="1"/>
    <col min="10482" max="10482" width="10.42578125" style="2" customWidth="1"/>
    <col min="10483" max="10483" width="10.7109375" style="2" customWidth="1"/>
    <col min="10484" max="10728" width="9.140625" style="2"/>
    <col min="10729" max="10729" width="26.42578125" style="2" customWidth="1"/>
    <col min="10730" max="10730" width="13.28515625" style="2" customWidth="1"/>
    <col min="10731" max="10735" width="9.140625" style="2"/>
    <col min="10736" max="10736" width="10.7109375" style="2" customWidth="1"/>
    <col min="10737" max="10737" width="23" style="2" bestFit="1" customWidth="1"/>
    <col min="10738" max="10738" width="10.42578125" style="2" customWidth="1"/>
    <col min="10739" max="10739" width="10.7109375" style="2" customWidth="1"/>
    <col min="10740" max="10984" width="9.140625" style="2"/>
    <col min="10985" max="10985" width="26.42578125" style="2" customWidth="1"/>
    <col min="10986" max="10986" width="13.28515625" style="2" customWidth="1"/>
    <col min="10987" max="10991" width="9.140625" style="2"/>
    <col min="10992" max="10992" width="10.7109375" style="2" customWidth="1"/>
    <col min="10993" max="10993" width="23" style="2" bestFit="1" customWidth="1"/>
    <col min="10994" max="10994" width="10.42578125" style="2" customWidth="1"/>
    <col min="10995" max="10995" width="10.7109375" style="2" customWidth="1"/>
    <col min="10996" max="11240" width="9.140625" style="2"/>
    <col min="11241" max="11241" width="26.42578125" style="2" customWidth="1"/>
    <col min="11242" max="11242" width="13.28515625" style="2" customWidth="1"/>
    <col min="11243" max="11247" width="9.140625" style="2"/>
    <col min="11248" max="11248" width="10.7109375" style="2" customWidth="1"/>
    <col min="11249" max="11249" width="23" style="2" bestFit="1" customWidth="1"/>
    <col min="11250" max="11250" width="10.42578125" style="2" customWidth="1"/>
    <col min="11251" max="11251" width="10.7109375" style="2" customWidth="1"/>
    <col min="11252" max="11496" width="9.140625" style="2"/>
    <col min="11497" max="11497" width="26.42578125" style="2" customWidth="1"/>
    <col min="11498" max="11498" width="13.28515625" style="2" customWidth="1"/>
    <col min="11499" max="11503" width="9.140625" style="2"/>
    <col min="11504" max="11504" width="10.7109375" style="2" customWidth="1"/>
    <col min="11505" max="11505" width="23" style="2" bestFit="1" customWidth="1"/>
    <col min="11506" max="11506" width="10.42578125" style="2" customWidth="1"/>
    <col min="11507" max="11507" width="10.7109375" style="2" customWidth="1"/>
    <col min="11508" max="11752" width="9.140625" style="2"/>
    <col min="11753" max="11753" width="26.42578125" style="2" customWidth="1"/>
    <col min="11754" max="11754" width="13.28515625" style="2" customWidth="1"/>
    <col min="11755" max="11759" width="9.140625" style="2"/>
    <col min="11760" max="11760" width="10.7109375" style="2" customWidth="1"/>
    <col min="11761" max="11761" width="23" style="2" bestFit="1" customWidth="1"/>
    <col min="11762" max="11762" width="10.42578125" style="2" customWidth="1"/>
    <col min="11763" max="11763" width="10.7109375" style="2" customWidth="1"/>
    <col min="11764" max="12008" width="9.140625" style="2"/>
    <col min="12009" max="12009" width="26.42578125" style="2" customWidth="1"/>
    <col min="12010" max="12010" width="13.28515625" style="2" customWidth="1"/>
    <col min="12011" max="12015" width="9.140625" style="2"/>
    <col min="12016" max="12016" width="10.7109375" style="2" customWidth="1"/>
    <col min="12017" max="12017" width="23" style="2" bestFit="1" customWidth="1"/>
    <col min="12018" max="12018" width="10.42578125" style="2" customWidth="1"/>
    <col min="12019" max="12019" width="10.7109375" style="2" customWidth="1"/>
    <col min="12020" max="12264" width="9.140625" style="2"/>
    <col min="12265" max="12265" width="26.42578125" style="2" customWidth="1"/>
    <col min="12266" max="12266" width="13.28515625" style="2" customWidth="1"/>
    <col min="12267" max="12271" width="9.140625" style="2"/>
    <col min="12272" max="12272" width="10.7109375" style="2" customWidth="1"/>
    <col min="12273" max="12273" width="23" style="2" bestFit="1" customWidth="1"/>
    <col min="12274" max="12274" width="10.42578125" style="2" customWidth="1"/>
    <col min="12275" max="12275" width="10.7109375" style="2" customWidth="1"/>
    <col min="12276" max="12520" width="9.140625" style="2"/>
    <col min="12521" max="12521" width="26.42578125" style="2" customWidth="1"/>
    <col min="12522" max="12522" width="13.28515625" style="2" customWidth="1"/>
    <col min="12523" max="12527" width="9.140625" style="2"/>
    <col min="12528" max="12528" width="10.7109375" style="2" customWidth="1"/>
    <col min="12529" max="12529" width="23" style="2" bestFit="1" customWidth="1"/>
    <col min="12530" max="12530" width="10.42578125" style="2" customWidth="1"/>
    <col min="12531" max="12531" width="10.7109375" style="2" customWidth="1"/>
    <col min="12532" max="12776" width="9.140625" style="2"/>
    <col min="12777" max="12777" width="26.42578125" style="2" customWidth="1"/>
    <col min="12778" max="12778" width="13.28515625" style="2" customWidth="1"/>
    <col min="12779" max="12783" width="9.140625" style="2"/>
    <col min="12784" max="12784" width="10.7109375" style="2" customWidth="1"/>
    <col min="12785" max="12785" width="23" style="2" bestFit="1" customWidth="1"/>
    <col min="12786" max="12786" width="10.42578125" style="2" customWidth="1"/>
    <col min="12787" max="12787" width="10.7109375" style="2" customWidth="1"/>
    <col min="12788" max="13032" width="9.140625" style="2"/>
    <col min="13033" max="13033" width="26.42578125" style="2" customWidth="1"/>
    <col min="13034" max="13034" width="13.28515625" style="2" customWidth="1"/>
    <col min="13035" max="13039" width="9.140625" style="2"/>
    <col min="13040" max="13040" width="10.7109375" style="2" customWidth="1"/>
    <col min="13041" max="13041" width="23" style="2" bestFit="1" customWidth="1"/>
    <col min="13042" max="13042" width="10.42578125" style="2" customWidth="1"/>
    <col min="13043" max="13043" width="10.7109375" style="2" customWidth="1"/>
    <col min="13044" max="13288" width="9.140625" style="2"/>
    <col min="13289" max="13289" width="26.42578125" style="2" customWidth="1"/>
    <col min="13290" max="13290" width="13.28515625" style="2" customWidth="1"/>
    <col min="13291" max="13295" width="9.140625" style="2"/>
    <col min="13296" max="13296" width="10.7109375" style="2" customWidth="1"/>
    <col min="13297" max="13297" width="23" style="2" bestFit="1" customWidth="1"/>
    <col min="13298" max="13298" width="10.42578125" style="2" customWidth="1"/>
    <col min="13299" max="13299" width="10.7109375" style="2" customWidth="1"/>
    <col min="13300" max="13544" width="9.140625" style="2"/>
    <col min="13545" max="13545" width="26.42578125" style="2" customWidth="1"/>
    <col min="13546" max="13546" width="13.28515625" style="2" customWidth="1"/>
    <col min="13547" max="13551" width="9.140625" style="2"/>
    <col min="13552" max="13552" width="10.7109375" style="2" customWidth="1"/>
    <col min="13553" max="13553" width="23" style="2" bestFit="1" customWidth="1"/>
    <col min="13554" max="13554" width="10.42578125" style="2" customWidth="1"/>
    <col min="13555" max="13555" width="10.7109375" style="2" customWidth="1"/>
    <col min="13556" max="13800" width="9.140625" style="2"/>
    <col min="13801" max="13801" width="26.42578125" style="2" customWidth="1"/>
    <col min="13802" max="13802" width="13.28515625" style="2" customWidth="1"/>
    <col min="13803" max="13807" width="9.140625" style="2"/>
    <col min="13808" max="13808" width="10.7109375" style="2" customWidth="1"/>
    <col min="13809" max="13809" width="23" style="2" bestFit="1" customWidth="1"/>
    <col min="13810" max="13810" width="10.42578125" style="2" customWidth="1"/>
    <col min="13811" max="13811" width="10.7109375" style="2" customWidth="1"/>
    <col min="13812" max="14056" width="9.140625" style="2"/>
    <col min="14057" max="14057" width="26.42578125" style="2" customWidth="1"/>
    <col min="14058" max="14058" width="13.28515625" style="2" customWidth="1"/>
    <col min="14059" max="14063" width="9.140625" style="2"/>
    <col min="14064" max="14064" width="10.7109375" style="2" customWidth="1"/>
    <col min="14065" max="14065" width="23" style="2" bestFit="1" customWidth="1"/>
    <col min="14066" max="14066" width="10.42578125" style="2" customWidth="1"/>
    <col min="14067" max="14067" width="10.7109375" style="2" customWidth="1"/>
    <col min="14068" max="14312" width="9.140625" style="2"/>
    <col min="14313" max="14313" width="26.42578125" style="2" customWidth="1"/>
    <col min="14314" max="14314" width="13.28515625" style="2" customWidth="1"/>
    <col min="14315" max="14319" width="9.140625" style="2"/>
    <col min="14320" max="14320" width="10.7109375" style="2" customWidth="1"/>
    <col min="14321" max="14321" width="23" style="2" bestFit="1" customWidth="1"/>
    <col min="14322" max="14322" width="10.42578125" style="2" customWidth="1"/>
    <col min="14323" max="14323" width="10.7109375" style="2" customWidth="1"/>
    <col min="14324" max="14568" width="9.140625" style="2"/>
    <col min="14569" max="14569" width="26.42578125" style="2" customWidth="1"/>
    <col min="14570" max="14570" width="13.28515625" style="2" customWidth="1"/>
    <col min="14571" max="14575" width="9.140625" style="2"/>
    <col min="14576" max="14576" width="10.7109375" style="2" customWidth="1"/>
    <col min="14577" max="14577" width="23" style="2" bestFit="1" customWidth="1"/>
    <col min="14578" max="14578" width="10.42578125" style="2" customWidth="1"/>
    <col min="14579" max="14579" width="10.7109375" style="2" customWidth="1"/>
    <col min="14580" max="14824" width="9.140625" style="2"/>
    <col min="14825" max="14825" width="26.42578125" style="2" customWidth="1"/>
    <col min="14826" max="14826" width="13.28515625" style="2" customWidth="1"/>
    <col min="14827" max="14831" width="9.140625" style="2"/>
    <col min="14832" max="14832" width="10.7109375" style="2" customWidth="1"/>
    <col min="14833" max="14833" width="23" style="2" bestFit="1" customWidth="1"/>
    <col min="14834" max="14834" width="10.42578125" style="2" customWidth="1"/>
    <col min="14835" max="14835" width="10.7109375" style="2" customWidth="1"/>
    <col min="14836" max="15080" width="9.140625" style="2"/>
    <col min="15081" max="15081" width="26.42578125" style="2" customWidth="1"/>
    <col min="15082" max="15082" width="13.28515625" style="2" customWidth="1"/>
    <col min="15083" max="15087" width="9.140625" style="2"/>
    <col min="15088" max="15088" width="10.7109375" style="2" customWidth="1"/>
    <col min="15089" max="15089" width="23" style="2" bestFit="1" customWidth="1"/>
    <col min="15090" max="15090" width="10.42578125" style="2" customWidth="1"/>
    <col min="15091" max="15091" width="10.7109375" style="2" customWidth="1"/>
    <col min="15092" max="15336" width="9.140625" style="2"/>
    <col min="15337" max="15337" width="26.42578125" style="2" customWidth="1"/>
    <col min="15338" max="15338" width="13.28515625" style="2" customWidth="1"/>
    <col min="15339" max="15343" width="9.140625" style="2"/>
    <col min="15344" max="15344" width="10.7109375" style="2" customWidth="1"/>
    <col min="15345" max="15345" width="23" style="2" bestFit="1" customWidth="1"/>
    <col min="15346" max="15346" width="10.42578125" style="2" customWidth="1"/>
    <col min="15347" max="15347" width="10.7109375" style="2" customWidth="1"/>
    <col min="15348" max="15592" width="9.140625" style="2"/>
    <col min="15593" max="15593" width="26.42578125" style="2" customWidth="1"/>
    <col min="15594" max="15594" width="13.28515625" style="2" customWidth="1"/>
    <col min="15595" max="15599" width="9.140625" style="2"/>
    <col min="15600" max="15600" width="10.7109375" style="2" customWidth="1"/>
    <col min="15601" max="15601" width="23" style="2" bestFit="1" customWidth="1"/>
    <col min="15602" max="15602" width="10.42578125" style="2" customWidth="1"/>
    <col min="15603" max="15603" width="10.7109375" style="2" customWidth="1"/>
    <col min="15604" max="15848" width="9.140625" style="2"/>
    <col min="15849" max="15849" width="26.42578125" style="2" customWidth="1"/>
    <col min="15850" max="15850" width="13.28515625" style="2" customWidth="1"/>
    <col min="15851" max="15855" width="9.140625" style="2"/>
    <col min="15856" max="15856" width="10.7109375" style="2" customWidth="1"/>
    <col min="15857" max="15857" width="23" style="2" bestFit="1" customWidth="1"/>
    <col min="15858" max="15858" width="10.42578125" style="2" customWidth="1"/>
    <col min="15859" max="15859" width="10.7109375" style="2" customWidth="1"/>
    <col min="15860" max="16104" width="9.140625" style="2"/>
    <col min="16105" max="16105" width="26.42578125" style="2" customWidth="1"/>
    <col min="16106" max="16106" width="13.28515625" style="2" customWidth="1"/>
    <col min="16107" max="16111" width="9.140625" style="2"/>
    <col min="16112" max="16112" width="10.7109375" style="2" customWidth="1"/>
    <col min="16113" max="16113" width="23" style="2" bestFit="1" customWidth="1"/>
    <col min="16114" max="16114" width="10.42578125" style="2" customWidth="1"/>
    <col min="16115" max="16115" width="10.7109375" style="2" customWidth="1"/>
    <col min="16116" max="16384" width="9.140625" style="2"/>
  </cols>
  <sheetData>
    <row r="1" spans="1:10" x14ac:dyDescent="0.25">
      <c r="A1" s="1" t="s">
        <v>0</v>
      </c>
      <c r="I1" s="4" t="s">
        <v>14</v>
      </c>
    </row>
    <row r="2" spans="1:10" x14ac:dyDescent="0.25">
      <c r="I2" s="6" t="s">
        <v>8</v>
      </c>
      <c r="J2" s="6" t="s">
        <v>15</v>
      </c>
    </row>
    <row r="3" spans="1:10" x14ac:dyDescent="0.25">
      <c r="A3" s="1" t="s">
        <v>1</v>
      </c>
      <c r="E3" s="3"/>
      <c r="I3" s="6" t="s">
        <v>16</v>
      </c>
      <c r="J3" s="6" t="s">
        <v>17</v>
      </c>
    </row>
    <row r="4" spans="1:10" x14ac:dyDescent="0.25">
      <c r="A4" s="2" t="s">
        <v>47</v>
      </c>
      <c r="B4" s="18">
        <v>5000</v>
      </c>
      <c r="C4" s="5"/>
      <c r="D4" s="5"/>
      <c r="E4" s="5"/>
      <c r="F4" s="5"/>
      <c r="G4" s="5"/>
      <c r="H4" s="5"/>
      <c r="I4" s="6" t="s">
        <v>18</v>
      </c>
      <c r="J4" s="6" t="s">
        <v>19</v>
      </c>
    </row>
    <row r="5" spans="1:10" x14ac:dyDescent="0.25">
      <c r="A5" s="2" t="s">
        <v>2</v>
      </c>
      <c r="B5" s="19">
        <v>5.000000074505806E-2</v>
      </c>
      <c r="C5" s="5"/>
      <c r="D5" s="5"/>
      <c r="E5" s="5"/>
      <c r="F5" s="5"/>
      <c r="G5" s="5"/>
      <c r="H5" s="5"/>
      <c r="I5" s="6" t="s">
        <v>20</v>
      </c>
      <c r="J5" s="6" t="s">
        <v>21</v>
      </c>
    </row>
    <row r="6" spans="1:10" x14ac:dyDescent="0.25">
      <c r="B6" s="5"/>
      <c r="C6" s="5"/>
      <c r="D6" s="5"/>
      <c r="E6" s="5"/>
      <c r="F6" s="5"/>
      <c r="G6" s="5"/>
      <c r="H6" s="5"/>
      <c r="I6" s="6" t="s">
        <v>22</v>
      </c>
      <c r="J6" s="6" t="s">
        <v>23</v>
      </c>
    </row>
    <row r="7" spans="1:10" x14ac:dyDescent="0.25">
      <c r="A7" s="2" t="s">
        <v>3</v>
      </c>
      <c r="B7" s="7" t="s">
        <v>41</v>
      </c>
      <c r="C7" s="7" t="s">
        <v>42</v>
      </c>
      <c r="D7" s="7" t="s">
        <v>43</v>
      </c>
      <c r="E7" s="7" t="s">
        <v>44</v>
      </c>
      <c r="F7" s="7" t="s">
        <v>45</v>
      </c>
      <c r="G7" s="7" t="s">
        <v>46</v>
      </c>
      <c r="H7" s="8"/>
      <c r="I7" s="6" t="s">
        <v>24</v>
      </c>
      <c r="J7" s="6" t="s">
        <v>25</v>
      </c>
    </row>
    <row r="8" spans="1:10" x14ac:dyDescent="0.25">
      <c r="A8" s="9" t="s">
        <v>4</v>
      </c>
      <c r="B8" s="20">
        <v>12.5</v>
      </c>
      <c r="C8" s="20">
        <v>12.55</v>
      </c>
      <c r="D8" s="20">
        <v>12.7</v>
      </c>
      <c r="E8" s="20">
        <v>12.8</v>
      </c>
      <c r="F8" s="20">
        <v>12.85</v>
      </c>
      <c r="G8" s="20">
        <v>12.95</v>
      </c>
      <c r="H8" s="5"/>
      <c r="I8" s="6" t="s">
        <v>26</v>
      </c>
      <c r="J8" s="6" t="s">
        <v>27</v>
      </c>
    </row>
    <row r="9" spans="1:10" x14ac:dyDescent="0.25">
      <c r="A9" s="9"/>
      <c r="B9" s="10"/>
      <c r="C9" s="10"/>
      <c r="D9" s="10"/>
      <c r="E9" s="10"/>
      <c r="F9" s="10"/>
      <c r="G9" s="10"/>
      <c r="H9" s="5"/>
      <c r="I9" s="6"/>
    </row>
    <row r="10" spans="1:10" x14ac:dyDescent="0.25">
      <c r="A10" s="4" t="s">
        <v>48</v>
      </c>
      <c r="B10" s="5"/>
      <c r="C10" s="5"/>
      <c r="D10" s="5"/>
      <c r="E10" s="5"/>
      <c r="F10" s="5"/>
      <c r="G10" s="5"/>
      <c r="H10" s="5"/>
      <c r="I10" s="6"/>
    </row>
    <row r="11" spans="1:10" x14ac:dyDescent="0.25">
      <c r="A11" s="2" t="s">
        <v>3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G11" s="7">
        <v>6</v>
      </c>
      <c r="H11" s="5"/>
    </row>
    <row r="12" spans="1:10" x14ac:dyDescent="0.25">
      <c r="A12" s="2" t="s">
        <v>5</v>
      </c>
      <c r="B12" s="39">
        <v>5000</v>
      </c>
      <c r="C12" s="39">
        <v>20000</v>
      </c>
      <c r="D12" s="39">
        <v>30000</v>
      </c>
      <c r="E12" s="39">
        <v>30000</v>
      </c>
      <c r="F12" s="39">
        <v>25000</v>
      </c>
      <c r="G12" s="39">
        <v>10000</v>
      </c>
      <c r="H12" s="5"/>
    </row>
    <row r="13" spans="1:10" x14ac:dyDescent="0.25">
      <c r="B13" s="14" t="s">
        <v>28</v>
      </c>
      <c r="C13" s="14" t="s">
        <v>28</v>
      </c>
      <c r="D13" s="14" t="s">
        <v>28</v>
      </c>
      <c r="E13" s="14" t="s">
        <v>28</v>
      </c>
      <c r="F13" s="14" t="s">
        <v>28</v>
      </c>
      <c r="G13" s="14" t="s">
        <v>28</v>
      </c>
      <c r="H13" s="5"/>
    </row>
    <row r="14" spans="1:10" x14ac:dyDescent="0.25">
      <c r="A14" s="2" t="s">
        <v>6</v>
      </c>
      <c r="B14" s="40">
        <v>30000</v>
      </c>
      <c r="C14" s="40">
        <v>30000</v>
      </c>
      <c r="D14" s="40">
        <v>30000</v>
      </c>
      <c r="E14" s="40">
        <v>30000</v>
      </c>
      <c r="F14" s="40">
        <v>30000</v>
      </c>
      <c r="G14" s="40">
        <v>30000</v>
      </c>
      <c r="H14" s="5"/>
    </row>
    <row r="15" spans="1:10" x14ac:dyDescent="0.25">
      <c r="B15" s="5"/>
      <c r="C15" s="5"/>
      <c r="D15" s="5"/>
      <c r="E15" s="5"/>
      <c r="F15" s="5"/>
      <c r="G15" s="5"/>
      <c r="H15" s="5"/>
    </row>
    <row r="16" spans="1:10" x14ac:dyDescent="0.25">
      <c r="A16" s="13" t="s">
        <v>7</v>
      </c>
      <c r="B16" s="11">
        <f>B4+B12</f>
        <v>10000</v>
      </c>
      <c r="C16" s="21">
        <f t="shared" ref="C16:G16" si="0">B20+C12</f>
        <v>20000</v>
      </c>
      <c r="D16" s="21">
        <f t="shared" si="0"/>
        <v>35000</v>
      </c>
      <c r="E16" s="21">
        <f t="shared" si="0"/>
        <v>35000</v>
      </c>
      <c r="F16" s="21">
        <f t="shared" si="0"/>
        <v>25000</v>
      </c>
      <c r="G16" s="21">
        <f t="shared" si="0"/>
        <v>10000</v>
      </c>
      <c r="H16" s="5"/>
    </row>
    <row r="17" spans="1:8" x14ac:dyDescent="0.25">
      <c r="B17" s="14" t="s">
        <v>29</v>
      </c>
      <c r="C17" s="14" t="s">
        <v>29</v>
      </c>
      <c r="D17" s="14" t="s">
        <v>29</v>
      </c>
      <c r="E17" s="14" t="s">
        <v>29</v>
      </c>
      <c r="F17" s="14" t="s">
        <v>29</v>
      </c>
      <c r="G17" s="14" t="s">
        <v>29</v>
      </c>
      <c r="H17" s="5"/>
    </row>
    <row r="18" spans="1:8" x14ac:dyDescent="0.25">
      <c r="A18" s="2" t="s">
        <v>8</v>
      </c>
      <c r="B18" s="40">
        <v>10000</v>
      </c>
      <c r="C18" s="40">
        <v>15000</v>
      </c>
      <c r="D18" s="40">
        <v>30000</v>
      </c>
      <c r="E18" s="40">
        <v>35000</v>
      </c>
      <c r="F18" s="40">
        <v>25000</v>
      </c>
      <c r="G18" s="40">
        <v>10000</v>
      </c>
      <c r="H18" s="5"/>
    </row>
    <row r="19" spans="1:8" x14ac:dyDescent="0.25">
      <c r="B19" s="12"/>
      <c r="C19" s="12"/>
      <c r="D19" s="12"/>
      <c r="E19" s="12"/>
      <c r="F19" s="12"/>
      <c r="G19" s="12"/>
      <c r="H19" s="5"/>
    </row>
    <row r="20" spans="1:8" x14ac:dyDescent="0.25">
      <c r="A20" s="2" t="s">
        <v>9</v>
      </c>
      <c r="B20" s="15">
        <f>B16-B18</f>
        <v>0</v>
      </c>
      <c r="C20" s="15">
        <f t="shared" ref="C20:G20" si="1">C16-C18</f>
        <v>5000</v>
      </c>
      <c r="D20" s="15">
        <f t="shared" si="1"/>
        <v>5000</v>
      </c>
      <c r="E20" s="15">
        <f t="shared" si="1"/>
        <v>0</v>
      </c>
      <c r="F20" s="15">
        <f t="shared" si="1"/>
        <v>0</v>
      </c>
      <c r="G20" s="15">
        <f t="shared" si="1"/>
        <v>0</v>
      </c>
      <c r="H20" s="5"/>
    </row>
    <row r="21" spans="1:8" x14ac:dyDescent="0.25">
      <c r="B21" s="14" t="s">
        <v>28</v>
      </c>
      <c r="C21" s="14" t="s">
        <v>28</v>
      </c>
      <c r="D21" s="14" t="s">
        <v>28</v>
      </c>
      <c r="E21" s="14" t="s">
        <v>28</v>
      </c>
      <c r="F21" s="14" t="s">
        <v>28</v>
      </c>
      <c r="G21" s="14" t="s">
        <v>28</v>
      </c>
      <c r="H21" s="5"/>
    </row>
    <row r="22" spans="1:8" x14ac:dyDescent="0.25">
      <c r="A22" s="2" t="s">
        <v>10</v>
      </c>
      <c r="B22" s="40">
        <v>10000</v>
      </c>
      <c r="C22" s="40">
        <v>10000</v>
      </c>
      <c r="D22" s="40">
        <v>10000</v>
      </c>
      <c r="E22" s="40">
        <v>10000</v>
      </c>
      <c r="F22" s="40">
        <v>10000</v>
      </c>
      <c r="G22" s="40">
        <v>10000</v>
      </c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16" t="s">
        <v>49</v>
      </c>
      <c r="B24" s="10"/>
      <c r="C24" s="5"/>
      <c r="D24" s="5"/>
      <c r="E24" s="5"/>
      <c r="F24" s="5"/>
      <c r="G24" s="5"/>
      <c r="H24" s="5"/>
    </row>
    <row r="25" spans="1:8" x14ac:dyDescent="0.25">
      <c r="A25" s="2" t="s">
        <v>3</v>
      </c>
      <c r="B25" s="7" t="s">
        <v>41</v>
      </c>
      <c r="C25" s="7" t="s">
        <v>42</v>
      </c>
      <c r="D25" s="7" t="s">
        <v>43</v>
      </c>
      <c r="E25" s="7" t="s">
        <v>44</v>
      </c>
      <c r="F25" s="7" t="s">
        <v>45</v>
      </c>
      <c r="G25" s="7" t="s">
        <v>46</v>
      </c>
      <c r="H25" s="14" t="s">
        <v>11</v>
      </c>
    </row>
    <row r="26" spans="1:8" x14ac:dyDescent="0.25">
      <c r="A26" s="13" t="s">
        <v>12</v>
      </c>
      <c r="B26" s="37">
        <f t="shared" ref="B26:G26" si="2">B8*B12</f>
        <v>62500</v>
      </c>
      <c r="C26" s="37">
        <f t="shared" si="2"/>
        <v>251000</v>
      </c>
      <c r="D26" s="37">
        <f t="shared" si="2"/>
        <v>381000</v>
      </c>
      <c r="E26" s="37">
        <f t="shared" si="2"/>
        <v>384000</v>
      </c>
      <c r="F26" s="37">
        <f t="shared" si="2"/>
        <v>321250</v>
      </c>
      <c r="G26" s="37">
        <f t="shared" si="2"/>
        <v>129500</v>
      </c>
      <c r="H26" s="37">
        <f t="shared" ref="H26:H28" si="3">SUM(B26:G26)</f>
        <v>1529250</v>
      </c>
    </row>
    <row r="27" spans="1:8" x14ac:dyDescent="0.25">
      <c r="A27" s="13" t="s">
        <v>13</v>
      </c>
      <c r="B27" s="37">
        <f t="shared" ref="B27:G27" si="4">$B$5*B8*B20</f>
        <v>0</v>
      </c>
      <c r="C27" s="37">
        <f t="shared" si="4"/>
        <v>3137.5000467523932</v>
      </c>
      <c r="D27" s="37">
        <f t="shared" si="4"/>
        <v>3175.0000473111868</v>
      </c>
      <c r="E27" s="37">
        <f t="shared" si="4"/>
        <v>0</v>
      </c>
      <c r="F27" s="37">
        <f t="shared" si="4"/>
        <v>0</v>
      </c>
      <c r="G27" s="37">
        <f t="shared" si="4"/>
        <v>0</v>
      </c>
      <c r="H27" s="37">
        <f t="shared" si="3"/>
        <v>6312.50009406358</v>
      </c>
    </row>
    <row r="28" spans="1:8" x14ac:dyDescent="0.25">
      <c r="A28" s="17" t="s">
        <v>11</v>
      </c>
      <c r="B28" s="37">
        <f t="shared" ref="B28:G28" si="5">SUM(B26:B27)</f>
        <v>62500</v>
      </c>
      <c r="C28" s="37">
        <f t="shared" si="5"/>
        <v>254137.50004675239</v>
      </c>
      <c r="D28" s="37">
        <f t="shared" si="5"/>
        <v>384175.00004731119</v>
      </c>
      <c r="E28" s="37">
        <f t="shared" si="5"/>
        <v>384000</v>
      </c>
      <c r="F28" s="37">
        <f t="shared" si="5"/>
        <v>321250</v>
      </c>
      <c r="G28" s="37">
        <f t="shared" si="5"/>
        <v>129500</v>
      </c>
      <c r="H28" s="38">
        <f t="shared" si="3"/>
        <v>1535562.5000940636</v>
      </c>
    </row>
    <row r="30" spans="1:8" x14ac:dyDescent="0.25">
      <c r="A30" s="4" t="s">
        <v>30</v>
      </c>
    </row>
    <row r="31" spans="1:8" x14ac:dyDescent="0.25">
      <c r="A31" s="2" t="s">
        <v>31</v>
      </c>
      <c r="B31" s="2">
        <f>MAX(Ending_inventory)</f>
        <v>5000</v>
      </c>
    </row>
  </sheetData>
  <printOptions headings="1" gridLines="1"/>
  <pageMargins left="0.75" right="0.75" top="1" bottom="1" header="0.5" footer="0.5"/>
  <pageSetup orientation="portrait" horizontalDpi="300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18"/>
  <sheetViews>
    <sheetView workbookViewId="0"/>
  </sheetViews>
  <sheetFormatPr defaultColWidth="8.85546875"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50</v>
      </c>
      <c r="B2" t="s">
        <v>32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10000</v>
      </c>
    </row>
    <row r="5" spans="1:2" x14ac:dyDescent="0.25">
      <c r="A5">
        <v>10000</v>
      </c>
      <c r="B5">
        <v>30000</v>
      </c>
    </row>
    <row r="6" spans="1:2" x14ac:dyDescent="0.25">
      <c r="A6">
        <v>1000</v>
      </c>
      <c r="B6">
        <v>10000</v>
      </c>
    </row>
    <row r="8" spans="1:2" x14ac:dyDescent="0.25">
      <c r="A8" s="22"/>
      <c r="B8" s="22" t="s">
        <v>33</v>
      </c>
    </row>
    <row r="9" spans="1:2" x14ac:dyDescent="0.25">
      <c r="A9" t="s">
        <v>58</v>
      </c>
      <c r="B9" t="s">
        <v>34</v>
      </c>
    </row>
    <row r="10" spans="1:2" x14ac:dyDescent="0.25">
      <c r="A10" t="s">
        <v>51</v>
      </c>
      <c r="B10">
        <v>1</v>
      </c>
    </row>
    <row r="11" spans="1:2" x14ac:dyDescent="0.25">
      <c r="B11">
        <v>10000</v>
      </c>
    </row>
    <row r="12" spans="1:2" x14ac:dyDescent="0.25">
      <c r="B12">
        <v>30000</v>
      </c>
    </row>
    <row r="13" spans="1:2" x14ac:dyDescent="0.25">
      <c r="B13">
        <v>10000</v>
      </c>
    </row>
    <row r="15" spans="1:2" x14ac:dyDescent="0.25">
      <c r="B15" s="22" t="s">
        <v>33</v>
      </c>
    </row>
    <row r="16" spans="1:2" x14ac:dyDescent="0.25">
      <c r="B16" t="s">
        <v>35</v>
      </c>
    </row>
    <row r="17" spans="2:2" x14ac:dyDescent="0.25">
      <c r="B17" t="s">
        <v>38</v>
      </c>
    </row>
    <row r="18" spans="2:2" x14ac:dyDescent="0.25">
      <c r="B1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E329-6AA2-4E99-8F51-8E1B9167C4B0}">
  <dimension ref="A1:K15"/>
  <sheetViews>
    <sheetView workbookViewId="0">
      <selection activeCell="I9" sqref="I9"/>
    </sheetView>
  </sheetViews>
  <sheetFormatPr defaultRowHeight="15" x14ac:dyDescent="0.25"/>
  <sheetData>
    <row r="1" spans="1:11" x14ac:dyDescent="0.25">
      <c r="A1" s="23" t="s">
        <v>36</v>
      </c>
      <c r="K1" s="26" t="str">
        <f>CONCATENATE("Sensitivity of ",$K$4," to ","Initial Inventory")</f>
        <v>Sensitivity of Units_produced_1 to Initial Inventory</v>
      </c>
    </row>
    <row r="3" spans="1:11" x14ac:dyDescent="0.25">
      <c r="A3" t="s">
        <v>52</v>
      </c>
      <c r="K3" t="s">
        <v>37</v>
      </c>
    </row>
    <row r="4" spans="1:11" ht="90.75" x14ac:dyDescent="0.25">
      <c r="B4" s="24" t="s">
        <v>40</v>
      </c>
      <c r="C4" s="24" t="s">
        <v>53</v>
      </c>
      <c r="D4" s="24" t="s">
        <v>54</v>
      </c>
      <c r="E4" s="24" t="s">
        <v>55</v>
      </c>
      <c r="F4" s="24" t="s">
        <v>56</v>
      </c>
      <c r="G4" s="24" t="s">
        <v>57</v>
      </c>
      <c r="J4" s="26">
        <f>MATCH($K$4,OutputAddresses,0)</f>
        <v>1</v>
      </c>
      <c r="K4" s="25" t="s">
        <v>40</v>
      </c>
    </row>
    <row r="5" spans="1:11" x14ac:dyDescent="0.25">
      <c r="A5" s="27">
        <v>0</v>
      </c>
      <c r="B5" s="28">
        <v>10000</v>
      </c>
      <c r="C5" s="31">
        <v>20000</v>
      </c>
      <c r="D5" s="31">
        <v>30000</v>
      </c>
      <c r="E5" s="31">
        <v>30000</v>
      </c>
      <c r="F5" s="31">
        <v>25000</v>
      </c>
      <c r="G5" s="34">
        <v>10000</v>
      </c>
      <c r="K5">
        <f>INDEX(OutputValues,1,$J$4)</f>
        <v>10000</v>
      </c>
    </row>
    <row r="6" spans="1:11" x14ac:dyDescent="0.25">
      <c r="A6" s="27">
        <v>1000</v>
      </c>
      <c r="B6" s="29">
        <v>9000</v>
      </c>
      <c r="C6" s="32">
        <v>20000</v>
      </c>
      <c r="D6" s="32">
        <v>30000</v>
      </c>
      <c r="E6" s="32">
        <v>30000</v>
      </c>
      <c r="F6" s="32">
        <v>25000</v>
      </c>
      <c r="G6" s="35">
        <v>10000</v>
      </c>
      <c r="K6">
        <f>INDEX(OutputValues,2,$J$4)</f>
        <v>9000</v>
      </c>
    </row>
    <row r="7" spans="1:11" x14ac:dyDescent="0.25">
      <c r="A7" s="27">
        <v>2000</v>
      </c>
      <c r="B7" s="29">
        <v>8000</v>
      </c>
      <c r="C7" s="32">
        <v>20000</v>
      </c>
      <c r="D7" s="32">
        <v>30000</v>
      </c>
      <c r="E7" s="32">
        <v>30000</v>
      </c>
      <c r="F7" s="32">
        <v>25000</v>
      </c>
      <c r="G7" s="35">
        <v>10000</v>
      </c>
      <c r="K7">
        <f>INDEX(OutputValues,3,$J$4)</f>
        <v>8000</v>
      </c>
    </row>
    <row r="8" spans="1:11" x14ac:dyDescent="0.25">
      <c r="A8" s="27">
        <v>3000</v>
      </c>
      <c r="B8" s="29">
        <v>7000</v>
      </c>
      <c r="C8" s="32">
        <v>20000</v>
      </c>
      <c r="D8" s="32">
        <v>30000</v>
      </c>
      <c r="E8" s="32">
        <v>30000</v>
      </c>
      <c r="F8" s="32">
        <v>25000</v>
      </c>
      <c r="G8" s="35">
        <v>10000</v>
      </c>
      <c r="K8">
        <f>INDEX(OutputValues,4,$J$4)</f>
        <v>7000</v>
      </c>
    </row>
    <row r="9" spans="1:11" x14ac:dyDescent="0.25">
      <c r="A9" s="27">
        <v>4000</v>
      </c>
      <c r="B9" s="29">
        <v>6000</v>
      </c>
      <c r="C9" s="32">
        <v>20000</v>
      </c>
      <c r="D9" s="32">
        <v>30000</v>
      </c>
      <c r="E9" s="32">
        <v>30000</v>
      </c>
      <c r="F9" s="32">
        <v>25000</v>
      </c>
      <c r="G9" s="35">
        <v>10000</v>
      </c>
      <c r="K9">
        <f>INDEX(OutputValues,5,$J$4)</f>
        <v>6000</v>
      </c>
    </row>
    <row r="10" spans="1:11" x14ac:dyDescent="0.25">
      <c r="A10" s="27">
        <v>5000</v>
      </c>
      <c r="B10" s="29">
        <v>5000</v>
      </c>
      <c r="C10" s="32">
        <v>20000</v>
      </c>
      <c r="D10" s="32">
        <v>30000</v>
      </c>
      <c r="E10" s="32">
        <v>30000</v>
      </c>
      <c r="F10" s="32">
        <v>25000</v>
      </c>
      <c r="G10" s="35">
        <v>10000</v>
      </c>
      <c r="K10">
        <f>INDEX(OutputValues,6,$J$4)</f>
        <v>5000</v>
      </c>
    </row>
    <row r="11" spans="1:11" x14ac:dyDescent="0.25">
      <c r="A11" s="27">
        <v>6000</v>
      </c>
      <c r="B11" s="29">
        <v>4000</v>
      </c>
      <c r="C11" s="32">
        <v>20000</v>
      </c>
      <c r="D11" s="32">
        <v>30000</v>
      </c>
      <c r="E11" s="32">
        <v>30000</v>
      </c>
      <c r="F11" s="32">
        <v>25000</v>
      </c>
      <c r="G11" s="35">
        <v>10000</v>
      </c>
      <c r="K11">
        <f>INDEX(OutputValues,7,$J$4)</f>
        <v>4000</v>
      </c>
    </row>
    <row r="12" spans="1:11" x14ac:dyDescent="0.25">
      <c r="A12" s="27">
        <v>7000</v>
      </c>
      <c r="B12" s="29">
        <v>3000</v>
      </c>
      <c r="C12" s="32">
        <v>20000</v>
      </c>
      <c r="D12" s="32">
        <v>30000</v>
      </c>
      <c r="E12" s="32">
        <v>30000</v>
      </c>
      <c r="F12" s="32">
        <v>25000</v>
      </c>
      <c r="G12" s="35">
        <v>10000</v>
      </c>
      <c r="K12">
        <f>INDEX(OutputValues,8,$J$4)</f>
        <v>3000</v>
      </c>
    </row>
    <row r="13" spans="1:11" x14ac:dyDescent="0.25">
      <c r="A13" s="27">
        <v>8000</v>
      </c>
      <c r="B13" s="29">
        <v>2000</v>
      </c>
      <c r="C13" s="32">
        <v>20000</v>
      </c>
      <c r="D13" s="32">
        <v>30000</v>
      </c>
      <c r="E13" s="32">
        <v>30000</v>
      </c>
      <c r="F13" s="32">
        <v>25000</v>
      </c>
      <c r="G13" s="35">
        <v>10000</v>
      </c>
      <c r="K13">
        <f>INDEX(OutputValues,9,$J$4)</f>
        <v>2000</v>
      </c>
    </row>
    <row r="14" spans="1:11" x14ac:dyDescent="0.25">
      <c r="A14" s="27">
        <v>9000</v>
      </c>
      <c r="B14" s="29">
        <v>1000</v>
      </c>
      <c r="C14" s="32">
        <v>20000</v>
      </c>
      <c r="D14" s="32">
        <v>30000</v>
      </c>
      <c r="E14" s="32">
        <v>30000</v>
      </c>
      <c r="F14" s="32">
        <v>25000</v>
      </c>
      <c r="G14" s="35">
        <v>10000</v>
      </c>
      <c r="K14">
        <f>INDEX(OutputValues,10,$J$4)</f>
        <v>1000</v>
      </c>
    </row>
    <row r="15" spans="1:11" x14ac:dyDescent="0.25">
      <c r="A15" s="27">
        <v>10000</v>
      </c>
      <c r="B15" s="30">
        <v>0</v>
      </c>
      <c r="C15" s="33">
        <v>20000</v>
      </c>
      <c r="D15" s="33">
        <v>30000</v>
      </c>
      <c r="E15" s="33">
        <v>30000</v>
      </c>
      <c r="F15" s="33">
        <v>25000</v>
      </c>
      <c r="G15" s="36">
        <v>10000</v>
      </c>
      <c r="K15">
        <f>INDEX(OutputValues,11,$J$4)</f>
        <v>0</v>
      </c>
    </row>
  </sheetData>
  <dataValidations count="1">
    <dataValidation type="list" allowBlank="1" showInputMessage="1" showErrorMessage="1" sqref="K4" xr:uid="{AEA845B8-C43E-4F29-8808-838BEFBE3E7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B66-DDF7-4DBA-96B2-7147B8E3A0C9}">
  <dimension ref="A1:K15"/>
  <sheetViews>
    <sheetView tabSelected="1" workbookViewId="0">
      <selection activeCell="B4" sqref="B4"/>
    </sheetView>
  </sheetViews>
  <sheetFormatPr defaultRowHeight="15" x14ac:dyDescent="0.25"/>
  <cols>
    <col min="2" max="2" width="10.140625" bestFit="1" customWidth="1"/>
  </cols>
  <sheetData>
    <row r="1" spans="1:11" x14ac:dyDescent="0.25">
      <c r="A1" s="23" t="s">
        <v>36</v>
      </c>
      <c r="K1" s="26" t="str">
        <f>CONCATENATE("Sensitivity of ",$K$4," to ","Initial Inventory")</f>
        <v>Sensitivity of Total_Cost to Initial Inventory</v>
      </c>
    </row>
    <row r="3" spans="1:11" x14ac:dyDescent="0.25">
      <c r="A3" t="s">
        <v>59</v>
      </c>
      <c r="K3" t="s">
        <v>37</v>
      </c>
    </row>
    <row r="4" spans="1:11" ht="54" x14ac:dyDescent="0.25">
      <c r="B4" s="24" t="s">
        <v>24</v>
      </c>
      <c r="J4" s="26">
        <f>MATCH($K$4,OutputAddresses,0)</f>
        <v>1</v>
      </c>
      <c r="K4" s="25" t="s">
        <v>24</v>
      </c>
    </row>
    <row r="5" spans="1:11" x14ac:dyDescent="0.25">
      <c r="A5" s="27">
        <v>0</v>
      </c>
      <c r="B5" s="41">
        <v>1598062.5</v>
      </c>
      <c r="K5">
        <f>INDEX(OutputValues,1,$J$4)</f>
        <v>1598062.5</v>
      </c>
    </row>
    <row r="6" spans="1:11" x14ac:dyDescent="0.25">
      <c r="A6" s="27">
        <v>1000</v>
      </c>
      <c r="B6" s="42">
        <v>1585562.5</v>
      </c>
      <c r="K6">
        <f>INDEX(OutputValues,2,$J$4)</f>
        <v>1585562.5</v>
      </c>
    </row>
    <row r="7" spans="1:11" x14ac:dyDescent="0.25">
      <c r="A7" s="27">
        <v>2000</v>
      </c>
      <c r="B7" s="42">
        <v>1573062.5</v>
      </c>
      <c r="K7">
        <f>INDEX(OutputValues,3,$J$4)</f>
        <v>1573062.5</v>
      </c>
    </row>
    <row r="8" spans="1:11" x14ac:dyDescent="0.25">
      <c r="A8" s="27">
        <v>3000</v>
      </c>
      <c r="B8" s="42">
        <v>1560562.5</v>
      </c>
      <c r="K8">
        <f>INDEX(OutputValues,4,$J$4)</f>
        <v>1560562.5</v>
      </c>
    </row>
    <row r="9" spans="1:11" x14ac:dyDescent="0.25">
      <c r="A9" s="27">
        <v>4000</v>
      </c>
      <c r="B9" s="42">
        <v>1548062.5</v>
      </c>
      <c r="K9">
        <f>INDEX(OutputValues,5,$J$4)</f>
        <v>1548062.5</v>
      </c>
    </row>
    <row r="10" spans="1:11" x14ac:dyDescent="0.25">
      <c r="A10" s="27">
        <v>5000</v>
      </c>
      <c r="B10" s="42">
        <v>1535562.5</v>
      </c>
      <c r="K10">
        <f>INDEX(OutputValues,6,$J$4)</f>
        <v>1535562.5</v>
      </c>
    </row>
    <row r="11" spans="1:11" x14ac:dyDescent="0.25">
      <c r="A11" s="27">
        <v>6000</v>
      </c>
      <c r="B11" s="42">
        <v>1523062.5</v>
      </c>
      <c r="K11">
        <f>INDEX(OutputValues,7,$J$4)</f>
        <v>1523062.5</v>
      </c>
    </row>
    <row r="12" spans="1:11" x14ac:dyDescent="0.25">
      <c r="A12" s="27">
        <v>7000</v>
      </c>
      <c r="B12" s="42">
        <v>1510562.5</v>
      </c>
      <c r="K12">
        <f>INDEX(OutputValues,8,$J$4)</f>
        <v>1510562.5</v>
      </c>
    </row>
    <row r="13" spans="1:11" x14ac:dyDescent="0.25">
      <c r="A13" s="27">
        <v>8000</v>
      </c>
      <c r="B13" s="42">
        <v>1498062.5</v>
      </c>
      <c r="K13">
        <f>INDEX(OutputValues,9,$J$4)</f>
        <v>1498062.5</v>
      </c>
    </row>
    <row r="14" spans="1:11" x14ac:dyDescent="0.25">
      <c r="A14" s="27">
        <v>9000</v>
      </c>
      <c r="B14" s="42">
        <v>1485562.5</v>
      </c>
      <c r="K14">
        <f>INDEX(OutputValues,10,$J$4)</f>
        <v>1485562.5</v>
      </c>
    </row>
    <row r="15" spans="1:11" x14ac:dyDescent="0.25">
      <c r="A15" s="27">
        <v>10000</v>
      </c>
      <c r="B15" s="43">
        <v>1473062.5</v>
      </c>
      <c r="K15">
        <f>INDEX(OutputValues,11,$J$4)</f>
        <v>1473062.5</v>
      </c>
    </row>
  </sheetData>
  <dataValidations count="1">
    <dataValidation type="list" allowBlank="1" showInputMessage="1" showErrorMessage="1" sqref="K4" xr:uid="{8926E644-DBDF-4A87-8D2B-3C6F30873036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Model</vt:lpstr>
      <vt:lpstr>Initial Inventory Vs Units Prod</vt:lpstr>
      <vt:lpstr>Initial Inventory Vs Total Cost</vt:lpstr>
      <vt:lpstr>'Initial Inventory Vs Total Cost'!ChartData</vt:lpstr>
      <vt:lpstr>'Initial Inventory Vs Units Prod'!ChartData</vt:lpstr>
      <vt:lpstr>Demand</vt:lpstr>
      <vt:lpstr>Ending_inventory</vt:lpstr>
      <vt:lpstr>'Initial Inventory Vs Total Cost'!InputValues</vt:lpstr>
      <vt:lpstr>'Initial Inventory Vs Units Prod'!InputValues</vt:lpstr>
      <vt:lpstr>On_hand_after_production</vt:lpstr>
      <vt:lpstr>'Initial Inventory Vs Total Cost'!OutputAddresses</vt:lpstr>
      <vt:lpstr>'Initial Inventory Vs Units Prod'!OutputAddresses</vt:lpstr>
      <vt:lpstr>'Initial Inventory Vs Total Cost'!OutputValues</vt:lpstr>
      <vt:lpstr>'Initial Inventory Vs Units Prod'!OutputValues</vt:lpstr>
      <vt:lpstr>Production_capacity</vt:lpstr>
      <vt:lpstr>Storage_capacity</vt:lpstr>
      <vt:lpstr>Total_Cost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Swithin</cp:lastModifiedBy>
  <cp:lastPrinted>2007-09-24T13:55:39Z</cp:lastPrinted>
  <dcterms:created xsi:type="dcterms:W3CDTF">2007-05-15T17:25:36Z</dcterms:created>
  <dcterms:modified xsi:type="dcterms:W3CDTF">2019-10-02T18:04:27Z</dcterms:modified>
</cp:coreProperties>
</file>