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3/"/>
    </mc:Choice>
  </mc:AlternateContent>
  <xr:revisionPtr revIDLastSave="0" documentId="13_ncr:1_{26BB10F9-4D6D-D147-AB13-0055D55325F9}" xr6:coauthVersionLast="45" xr6:coauthVersionMax="45" xr10:uidLastSave="{00000000-0000-0000-0000-000000000000}"/>
  <bookViews>
    <workbookView xWindow="0" yWindow="0" windowWidth="28800" windowHeight="18000" xr2:uid="{840B82BA-9CA7-FB45-8BFD-00A29631FF50}"/>
  </bookViews>
  <sheets>
    <sheet name="Model" sheetId="1" r:id="rId1"/>
    <sheet name="Model_STS" sheetId="6" state="veryHidden" r:id="rId2"/>
    <sheet name="Sheet1_STS" sheetId="2" state="veryHidden" r:id="rId3"/>
    <sheet name="Perc Increase Vs No of Tonnes" sheetId="7" r:id="rId4"/>
    <sheet name="Perc Increase Vs Total Cost" sheetId="8" r:id="rId5"/>
  </sheets>
  <definedNames>
    <definedName name="ChartData" localSheetId="3">'Perc Increase Vs No of Tonnes'!$K$5:$K$15</definedName>
    <definedName name="ChartData" localSheetId="4">'Perc Increase Vs Total Cost'!$K$5:$K$15</definedName>
    <definedName name="Cost_per_Factory">Model!$D$6:$D$8</definedName>
    <definedName name="Cost_Per_Ton">Model!$B$6:$B$8</definedName>
    <definedName name="InputValues" localSheetId="3">'Perc Increase Vs No of Tonnes'!$A$5:$A$15</definedName>
    <definedName name="InputValues" localSheetId="4">'Perc Increase Vs Total Cost'!$A$5:$A$15</definedName>
    <definedName name="No_of_Tonnes">Model!$C$6:$C$8</definedName>
    <definedName name="OutputAddresses" localSheetId="3">'Perc Increase Vs No of Tonnes'!$B$4:$D$4</definedName>
    <definedName name="OutputAddresses" localSheetId="4">'Perc Increase Vs Total Cost'!$B$4</definedName>
    <definedName name="OutputValues" localSheetId="3">'Perc Increase Vs No of Tonnes'!$B$5:$D$15</definedName>
    <definedName name="OutputValues" localSheetId="4">'Perc Increase Vs Total Cost'!$B$5:$B$15</definedName>
    <definedName name="Perc_Increase">Model!$M$7</definedName>
    <definedName name="solver_adj" localSheetId="0" hidden="1">Model!$C$6:$C$8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Model!$I$9</definedName>
    <definedName name="solver_lhs2" localSheetId="0" hidden="1">Model!$J$9</definedName>
    <definedName name="solver_lhs3" localSheetId="0" hidden="1">Model!$C$6:$C$8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Model!$D$9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4</definedName>
    <definedName name="solver_rhs1" localSheetId="0" hidden="1">Model!$I$12</definedName>
    <definedName name="solver_rhs2" localSheetId="0" hidden="1">Model!$J$12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8" l="1"/>
  <c r="J4" i="8"/>
  <c r="K8" i="8" s="1"/>
  <c r="K1" i="7"/>
  <c r="J4" i="7"/>
  <c r="K12" i="7" s="1"/>
  <c r="K11" i="8" l="1"/>
  <c r="K9" i="8"/>
  <c r="K10" i="8"/>
  <c r="K14" i="8"/>
  <c r="K12" i="8"/>
  <c r="K5" i="8"/>
  <c r="K13" i="8"/>
  <c r="K6" i="8"/>
  <c r="K7" i="8"/>
  <c r="K15" i="8"/>
  <c r="K5" i="7"/>
  <c r="K9" i="7"/>
  <c r="K13" i="7"/>
  <c r="K6" i="7"/>
  <c r="K10" i="7"/>
  <c r="K14" i="7"/>
  <c r="K7" i="7"/>
  <c r="K11" i="7"/>
  <c r="K15" i="7"/>
  <c r="K8" i="7"/>
  <c r="J12" i="1"/>
  <c r="I12" i="1"/>
  <c r="J7" i="1"/>
  <c r="J8" i="1"/>
  <c r="J6" i="1"/>
  <c r="I7" i="1"/>
  <c r="I8" i="1"/>
  <c r="I6" i="1"/>
  <c r="D7" i="1"/>
  <c r="D8" i="1"/>
  <c r="D6" i="1"/>
  <c r="D9" i="1" l="1"/>
  <c r="I9" i="1"/>
  <c r="J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Swithin</author>
  </authors>
  <commentList>
    <comment ref="B5" authorId="0" shapeId="0" xr:uid="{1C8CF545-827D-4578-8389-E7BA67E76E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AA2F66B0-40E0-4B07-8B93-5A76B78AD8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09229BA4-609F-4EF8-B130-6E3D328EEC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8693FA68-8FD5-4506-A11C-27DD52075C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51FB5E79-D5ED-4636-BFF5-009ABAA672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AD14BBED-D7AA-4A06-A88F-C4D80CA6A3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F81A3AAB-23FE-44B1-8ADD-6F53001886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4C7266C2-DD33-4D87-99F8-5A3F15366A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947518BF-4270-4595-9DC7-ED9D24F04D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AE74733-ED6D-4896-B81E-77E764450E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508F4CED-231A-49E6-BBEE-3547B7D967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Swithin</author>
  </authors>
  <commentList>
    <comment ref="B5" authorId="0" shapeId="0" xr:uid="{87D7B66B-7505-42DE-97EA-2BC8E452A4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55834A2F-B082-45D1-BF58-F8B5BBE699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A3466D92-8D73-4B77-BDE5-796BB996D1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DC7B52B2-774D-4CEE-96AF-72AAE5FD00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827F8A4C-B1BF-4632-88ED-26DFE9201B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3FDB03E8-24A6-4B66-B0A4-8316316A16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9F1F02C5-992C-461D-9E6C-A422B3BA34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B6EA49F0-882C-49F5-BE55-4A89BE5D4B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365B7520-77FB-4958-918A-CB68BB7247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A8D4AFBD-E027-472E-93C6-9BACA00391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6D9A66CE-786B-43F8-B8B6-07F9561D81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<sst xmlns="http://schemas.openxmlformats.org/spreadsheetml/2006/main" count="38" uniqueCount="27">
  <si>
    <t>Factory_1</t>
  </si>
  <si>
    <t>Cost Per Ton</t>
  </si>
  <si>
    <t>Factory_2</t>
  </si>
  <si>
    <t>Factory_3</t>
  </si>
  <si>
    <t>P1</t>
  </si>
  <si>
    <t>P2</t>
  </si>
  <si>
    <t>&gt;=</t>
  </si>
  <si>
    <t>Total amount of Pollutants to be reduced</t>
  </si>
  <si>
    <t>Total amount of Pollutants  reduced</t>
  </si>
  <si>
    <t>No of Tonnes</t>
  </si>
  <si>
    <t>Cost per Factory</t>
  </si>
  <si>
    <t>Total Cost</t>
  </si>
  <si>
    <t>Amount of Pollutants Reduced per Ton</t>
  </si>
  <si>
    <t>Amount of Pollutants Reduced per factory</t>
  </si>
  <si>
    <t>Total amount of Pollutants to be reduced inc</t>
  </si>
  <si>
    <t>Perc Increase</t>
  </si>
  <si>
    <t>$M$7</t>
  </si>
  <si>
    <t>Percentage Increase</t>
  </si>
  <si>
    <t>Percentage Increase (cell $M$7) values along side, output cell(s) along top</t>
  </si>
  <si>
    <t>No_of_Tonnes_1</t>
  </si>
  <si>
    <t>No_of_Tonnes_2</t>
  </si>
  <si>
    <t>No_of_Tonnes_3</t>
  </si>
  <si>
    <t>Total_Cost</t>
  </si>
  <si>
    <t>Data for chart</t>
  </si>
  <si>
    <t>$D$9</t>
  </si>
  <si>
    <t>Oneway analysis for Solver model in Model worksheet</t>
  </si>
  <si>
    <r>
      <rPr>
        <b/>
        <u/>
        <sz val="14"/>
        <color theme="1"/>
        <rFont val="Calibri (Body)"/>
      </rPr>
      <t>Cost of Processing Waste</t>
    </r>
    <r>
      <rPr>
        <b/>
        <sz val="14"/>
        <color theme="1"/>
        <rFont val="Calibri (Body)"/>
      </rPr>
      <t xml:space="preserve"> | </t>
    </r>
    <r>
      <rPr>
        <b/>
        <u/>
        <sz val="14"/>
        <color theme="1"/>
        <rFont val="Calibri (Body)"/>
      </rPr>
      <t>Revised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</si>
</sst>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indexed="81"/>
      <name val="Tahoma"/>
      <family val="2"/>
    </font>
    <font>
      <b/>
      <u/>
      <sz val="14"/>
      <color theme="1"/>
      <name val="Calibri (Body)"/>
    </font>
    <font>
      <b/>
      <sz val="14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4" borderId="0" xfId="3"/>
    <xf numFmtId="0" fontId="1" fillId="3" borderId="0" xfId="2"/>
    <xf numFmtId="0" fontId="2" fillId="2" borderId="0" xfId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8" fillId="0" borderId="0" xfId="0" applyFont="1"/>
  </cellXfs>
  <cellStyles count="4">
    <cellStyle name="60% - Accent1" xfId="2" builtinId="32"/>
    <cellStyle name="Accent3" xfId="3" builtinId="37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'Perc Increase Vs No of Tonnes'!$K$1</c:f>
          <c:strCache>
            <c:ptCount val="1"/>
            <c:pt idx="0">
              <c:v>Sensitivity of No_of_Tonnes_1 to Percentage Increase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'Perc Increase Vs No of Tonnes'!$A$5:$A$15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'Perc Increase Vs No of Tonnes'!$K$5:$K$15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5-4472-8623-1E1230D6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01048"/>
        <c:axId val="576295144"/>
      </c:lineChart>
      <c:catAx>
        <c:axId val="57630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Increase ($M$7)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295144"/>
        <c:crosses val="autoZero"/>
        <c:auto val="1"/>
        <c:lblAlgn val="ctr"/>
        <c:lblOffset val="100"/>
        <c:noMultiLvlLbl val="0"/>
      </c:catAx>
      <c:valAx>
        <c:axId val="576295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3010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'Perc Increase Vs Total Cost'!$K$1</c:f>
          <c:strCache>
            <c:ptCount val="1"/>
            <c:pt idx="0">
              <c:v>Sensitivity of Total_Cost to Percentage Increase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'Perc Increase Vs Total Cost'!$A$5:$A$15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'Perc Increase Vs Total Cost'!$K$5:$K$15</c:f>
              <c:numCache>
                <c:formatCode>General</c:formatCode>
                <c:ptCount val="11"/>
                <c:pt idx="0">
                  <c:v>158000</c:v>
                </c:pt>
                <c:pt idx="1">
                  <c:v>174000</c:v>
                </c:pt>
                <c:pt idx="2">
                  <c:v>190000</c:v>
                </c:pt>
                <c:pt idx="3">
                  <c:v>205000</c:v>
                </c:pt>
                <c:pt idx="4">
                  <c:v>221000</c:v>
                </c:pt>
                <c:pt idx="5">
                  <c:v>237000</c:v>
                </c:pt>
                <c:pt idx="6">
                  <c:v>253000</c:v>
                </c:pt>
                <c:pt idx="7">
                  <c:v>269000</c:v>
                </c:pt>
                <c:pt idx="8">
                  <c:v>284000</c:v>
                </c:pt>
                <c:pt idx="9">
                  <c:v>300000</c:v>
                </c:pt>
                <c:pt idx="10">
                  <c:v>315500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2-42C1-88A2-AA972923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760056"/>
        <c:axId val="578758088"/>
      </c:lineChart>
      <c:catAx>
        <c:axId val="57876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Increase ($M$7)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758088"/>
        <c:crosses val="autoZero"/>
        <c:auto val="1"/>
        <c:lblAlgn val="ctr"/>
        <c:lblOffset val="100"/>
        <c:noMultiLvlLbl val="0"/>
      </c:catAx>
      <c:valAx>
        <c:axId val="57875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7600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15</xdr:row>
      <xdr:rowOff>57150</xdr:rowOff>
    </xdr:from>
    <xdr:to>
      <xdr:col>7</xdr:col>
      <xdr:colOff>104775</xdr:colOff>
      <xdr:row>29</xdr:row>
      <xdr:rowOff>114300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BA3E174-0D84-4F3E-86E5-3FE308BE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2</xdr:row>
      <xdr:rowOff>171450</xdr:rowOff>
    </xdr:from>
    <xdr:to>
      <xdr:col>15</xdr:col>
      <xdr:colOff>228600</xdr:colOff>
      <xdr:row>3</xdr:row>
      <xdr:rowOff>733425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C3775A-1461-4ED5-AD3C-340C1827442F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15</xdr:row>
      <xdr:rowOff>66675</xdr:rowOff>
    </xdr:from>
    <xdr:to>
      <xdr:col>7</xdr:col>
      <xdr:colOff>95250</xdr:colOff>
      <xdr:row>29</xdr:row>
      <xdr:rowOff>123825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2DDD44D4-3680-486D-B165-C772CDFF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2</xdr:row>
      <xdr:rowOff>171450</xdr:rowOff>
    </xdr:from>
    <xdr:to>
      <xdr:col>15</xdr:col>
      <xdr:colOff>228600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374442-C9D1-4AD0-9E8C-FF848CA6BD68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81FB-32B2-5549-833E-E644F826C170}">
  <dimension ref="A2:M12"/>
  <sheetViews>
    <sheetView tabSelected="1" workbookViewId="0"/>
  </sheetViews>
  <sheetFormatPr baseColWidth="10" defaultColWidth="11" defaultRowHeight="16"/>
  <cols>
    <col min="3" max="3" width="12" customWidth="1"/>
    <col min="4" max="4" width="17.1640625" customWidth="1"/>
    <col min="7" max="7" width="14" customWidth="1"/>
    <col min="8" max="8" width="12.6640625" customWidth="1"/>
    <col min="11" max="11" width="13.83203125" customWidth="1"/>
    <col min="12" max="12" width="12.5" customWidth="1"/>
  </cols>
  <sheetData>
    <row r="2" spans="1:13" ht="19">
      <c r="A2" s="22" t="s">
        <v>26</v>
      </c>
    </row>
    <row r="4" spans="1:13">
      <c r="A4" s="1"/>
      <c r="E4" t="s">
        <v>12</v>
      </c>
      <c r="I4" t="s">
        <v>13</v>
      </c>
    </row>
    <row r="5" spans="1:13">
      <c r="B5" t="s">
        <v>1</v>
      </c>
      <c r="C5" t="s">
        <v>9</v>
      </c>
      <c r="D5" t="s">
        <v>10</v>
      </c>
      <c r="E5" t="s">
        <v>4</v>
      </c>
      <c r="F5" t="s">
        <v>5</v>
      </c>
      <c r="I5" t="s">
        <v>4</v>
      </c>
      <c r="J5" t="s">
        <v>5</v>
      </c>
    </row>
    <row r="6" spans="1:13">
      <c r="A6" t="s">
        <v>0</v>
      </c>
      <c r="B6" s="3">
        <v>1500</v>
      </c>
      <c r="C6" s="4">
        <v>10</v>
      </c>
      <c r="D6">
        <f>B6*C6</f>
        <v>15000</v>
      </c>
      <c r="E6" s="3">
        <v>0.1</v>
      </c>
      <c r="F6" s="3">
        <v>0.45</v>
      </c>
      <c r="I6">
        <f>C6*E6</f>
        <v>1</v>
      </c>
      <c r="J6">
        <f>C6*F6</f>
        <v>4.5</v>
      </c>
    </row>
    <row r="7" spans="1:13">
      <c r="A7" t="s">
        <v>2</v>
      </c>
      <c r="B7" s="3">
        <v>1000</v>
      </c>
      <c r="C7" s="4">
        <v>198</v>
      </c>
      <c r="D7">
        <f t="shared" ref="D7:D8" si="0">B7*C7</f>
        <v>198000</v>
      </c>
      <c r="E7" s="3">
        <v>0.2</v>
      </c>
      <c r="F7" s="3">
        <v>0.25</v>
      </c>
      <c r="I7">
        <f t="shared" ref="I7:I8" si="1">C7*E7</f>
        <v>39.6</v>
      </c>
      <c r="J7">
        <f t="shared" ref="J7:J8" si="2">C7*F7</f>
        <v>49.5</v>
      </c>
      <c r="L7" t="s">
        <v>15</v>
      </c>
      <c r="M7">
        <v>30</v>
      </c>
    </row>
    <row r="8" spans="1:13">
      <c r="A8" t="s">
        <v>3</v>
      </c>
      <c r="B8" s="3">
        <v>2000</v>
      </c>
      <c r="C8" s="4">
        <v>0</v>
      </c>
      <c r="D8">
        <f t="shared" si="0"/>
        <v>0</v>
      </c>
      <c r="E8" s="3">
        <v>0.4</v>
      </c>
      <c r="F8" s="3">
        <v>0.3</v>
      </c>
      <c r="I8">
        <f t="shared" si="1"/>
        <v>0</v>
      </c>
      <c r="J8">
        <f t="shared" si="2"/>
        <v>0</v>
      </c>
    </row>
    <row r="9" spans="1:13">
      <c r="C9" t="s">
        <v>11</v>
      </c>
      <c r="D9" s="2">
        <f>D6+D7+D8</f>
        <v>213000</v>
      </c>
      <c r="F9" t="s">
        <v>8</v>
      </c>
      <c r="I9">
        <f>I6+I7+I8</f>
        <v>40.6</v>
      </c>
      <c r="J9">
        <f>J6+J7+J8</f>
        <v>54</v>
      </c>
    </row>
    <row r="10" spans="1:13">
      <c r="I10" t="s">
        <v>6</v>
      </c>
      <c r="J10" t="s">
        <v>6</v>
      </c>
    </row>
    <row r="11" spans="1:13">
      <c r="F11" t="s">
        <v>7</v>
      </c>
      <c r="I11">
        <v>30</v>
      </c>
      <c r="J11">
        <v>40</v>
      </c>
    </row>
    <row r="12" spans="1:13">
      <c r="F12" t="s">
        <v>14</v>
      </c>
      <c r="I12">
        <f>I11*(1+(M7/100))</f>
        <v>39</v>
      </c>
      <c r="J12">
        <f>J11*(1+(M7/100))</f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AB2D-772E-41A3-9991-DCD0ABDD9ED0}">
  <dimension ref="A1:B15"/>
  <sheetViews>
    <sheetView workbookViewId="0"/>
  </sheetViews>
  <sheetFormatPr baseColWidth="10" defaultColWidth="8.83203125" defaultRowHeight="16"/>
  <sheetData>
    <row r="1" spans="1:2">
      <c r="A1">
        <v>1</v>
      </c>
    </row>
    <row r="2" spans="1:2">
      <c r="A2" t="s">
        <v>16</v>
      </c>
    </row>
    <row r="3" spans="1:2">
      <c r="A3">
        <v>1</v>
      </c>
    </row>
    <row r="4" spans="1:2">
      <c r="A4">
        <v>0</v>
      </c>
    </row>
    <row r="5" spans="1:2">
      <c r="A5">
        <v>100</v>
      </c>
    </row>
    <row r="6" spans="1:2">
      <c r="A6">
        <v>10</v>
      </c>
    </row>
    <row r="8" spans="1:2">
      <c r="A8" s="5"/>
      <c r="B8" s="5"/>
    </row>
    <row r="9" spans="1:2">
      <c r="A9" t="s">
        <v>24</v>
      </c>
    </row>
    <row r="10" spans="1:2">
      <c r="A10" t="s">
        <v>17</v>
      </c>
    </row>
    <row r="15" spans="1:2">
      <c r="B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01B3-D791-4589-B3B2-5EAC8B50DF1A}">
  <dimension ref="A1:B15"/>
  <sheetViews>
    <sheetView workbookViewId="0"/>
  </sheetViews>
  <sheetFormatPr baseColWidth="10" defaultColWidth="8.83203125" defaultRowHeight="16"/>
  <sheetData>
    <row r="1" spans="1:2">
      <c r="A1">
        <v>1</v>
      </c>
    </row>
    <row r="2" spans="1:2">
      <c r="A2" t="s">
        <v>16</v>
      </c>
    </row>
    <row r="3" spans="1:2">
      <c r="A3">
        <v>1</v>
      </c>
    </row>
    <row r="4" spans="1:2">
      <c r="A4">
        <v>0</v>
      </c>
    </row>
    <row r="5" spans="1:2">
      <c r="A5">
        <v>100</v>
      </c>
    </row>
    <row r="6" spans="1:2">
      <c r="A6">
        <v>10</v>
      </c>
    </row>
    <row r="8" spans="1:2">
      <c r="A8" s="5"/>
      <c r="B8" s="5"/>
    </row>
    <row r="9" spans="1:2">
      <c r="A9" t="s">
        <v>24</v>
      </c>
    </row>
    <row r="10" spans="1:2">
      <c r="A10" t="s">
        <v>17</v>
      </c>
    </row>
    <row r="15" spans="1:2">
      <c r="B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8987-93F3-4056-9D7B-F3AFA103B7D8}">
  <dimension ref="A1:K15"/>
  <sheetViews>
    <sheetView topLeftCell="A4" workbookViewId="0">
      <selection activeCell="K4" sqref="K4"/>
    </sheetView>
  </sheetViews>
  <sheetFormatPr baseColWidth="10" defaultColWidth="8.83203125" defaultRowHeight="16"/>
  <sheetData>
    <row r="1" spans="1:11">
      <c r="A1" s="1" t="s">
        <v>25</v>
      </c>
      <c r="K1" s="9" t="str">
        <f>CONCATENATE("Sensitivity of ",$K$4," to ","Percentage Increase")</f>
        <v>Sensitivity of No_of_Tonnes_1 to Percentage Increase</v>
      </c>
    </row>
    <row r="3" spans="1:11">
      <c r="A3" t="s">
        <v>18</v>
      </c>
      <c r="K3" t="s">
        <v>23</v>
      </c>
    </row>
    <row r="4" spans="1:11" ht="90">
      <c r="B4" s="7" t="s">
        <v>19</v>
      </c>
      <c r="C4" s="7" t="s">
        <v>20</v>
      </c>
      <c r="D4" s="7" t="s">
        <v>21</v>
      </c>
      <c r="J4" s="9">
        <f>MATCH($K$4,OutputAddresses,0)</f>
        <v>1</v>
      </c>
      <c r="K4" s="8" t="s">
        <v>19</v>
      </c>
    </row>
    <row r="5" spans="1:11">
      <c r="A5" s="6">
        <v>0</v>
      </c>
      <c r="B5" s="10">
        <v>8</v>
      </c>
      <c r="C5" s="11">
        <v>146</v>
      </c>
      <c r="D5" s="12">
        <v>0</v>
      </c>
      <c r="K5">
        <f>INDEX(OutputValues,1,$J$4)</f>
        <v>8</v>
      </c>
    </row>
    <row r="6" spans="1:11">
      <c r="A6" s="6">
        <v>10</v>
      </c>
      <c r="B6" s="13">
        <v>8</v>
      </c>
      <c r="C6" s="14">
        <v>162</v>
      </c>
      <c r="D6" s="15">
        <v>0</v>
      </c>
      <c r="K6">
        <f>INDEX(OutputValues,2,$J$4)</f>
        <v>8</v>
      </c>
    </row>
    <row r="7" spans="1:11">
      <c r="A7" s="6">
        <v>20</v>
      </c>
      <c r="B7" s="13">
        <v>10</v>
      </c>
      <c r="C7" s="14">
        <v>175</v>
      </c>
      <c r="D7" s="15">
        <v>0</v>
      </c>
      <c r="K7">
        <f>INDEX(OutputValues,3,$J$4)</f>
        <v>10</v>
      </c>
    </row>
    <row r="8" spans="1:11">
      <c r="A8" s="6">
        <v>30</v>
      </c>
      <c r="B8" s="13">
        <v>10</v>
      </c>
      <c r="C8" s="14">
        <v>190</v>
      </c>
      <c r="D8" s="15">
        <v>0</v>
      </c>
      <c r="K8">
        <f>INDEX(OutputValues,4,$J$4)</f>
        <v>10</v>
      </c>
    </row>
    <row r="9" spans="1:11">
      <c r="A9" s="6">
        <v>40</v>
      </c>
      <c r="B9" s="13">
        <v>10</v>
      </c>
      <c r="C9" s="14">
        <v>206</v>
      </c>
      <c r="D9" s="15">
        <v>0</v>
      </c>
      <c r="K9">
        <f>INDEX(OutputValues,5,$J$4)</f>
        <v>10</v>
      </c>
    </row>
    <row r="10" spans="1:11">
      <c r="A10" s="6">
        <v>50</v>
      </c>
      <c r="B10" s="13">
        <v>12</v>
      </c>
      <c r="C10" s="14">
        <v>219</v>
      </c>
      <c r="D10" s="15">
        <v>0</v>
      </c>
      <c r="K10">
        <f>INDEX(OutputValues,6,$J$4)</f>
        <v>12</v>
      </c>
    </row>
    <row r="11" spans="1:11">
      <c r="A11" s="6">
        <v>60</v>
      </c>
      <c r="B11" s="13">
        <v>12</v>
      </c>
      <c r="C11" s="14">
        <v>235</v>
      </c>
      <c r="D11" s="15">
        <v>0</v>
      </c>
      <c r="K11">
        <f>INDEX(OutputValues,7,$J$4)</f>
        <v>12</v>
      </c>
    </row>
    <row r="12" spans="1:11">
      <c r="A12" s="6">
        <v>70</v>
      </c>
      <c r="B12" s="13">
        <v>14</v>
      </c>
      <c r="C12" s="14">
        <v>248</v>
      </c>
      <c r="D12" s="15">
        <v>0</v>
      </c>
      <c r="K12">
        <f>INDEX(OutputValues,8,$J$4)</f>
        <v>14</v>
      </c>
    </row>
    <row r="13" spans="1:11">
      <c r="A13" s="6">
        <v>80</v>
      </c>
      <c r="B13" s="13">
        <v>14</v>
      </c>
      <c r="C13" s="14">
        <v>263</v>
      </c>
      <c r="D13" s="15">
        <v>0</v>
      </c>
      <c r="K13">
        <f>INDEX(OutputValues,9,$J$4)</f>
        <v>14</v>
      </c>
    </row>
    <row r="14" spans="1:11">
      <c r="A14" s="6">
        <v>90</v>
      </c>
      <c r="B14" s="13">
        <v>14</v>
      </c>
      <c r="C14" s="14">
        <v>279</v>
      </c>
      <c r="D14" s="15">
        <v>0</v>
      </c>
      <c r="K14">
        <f>INDEX(OutputValues,10,$J$4)</f>
        <v>14</v>
      </c>
    </row>
    <row r="15" spans="1:11">
      <c r="A15" s="6">
        <v>100</v>
      </c>
      <c r="B15" s="16">
        <v>15</v>
      </c>
      <c r="C15" s="17">
        <v>293</v>
      </c>
      <c r="D15" s="18">
        <v>0</v>
      </c>
      <c r="K15">
        <f>INDEX(OutputValues,11,$J$4)</f>
        <v>15</v>
      </c>
    </row>
  </sheetData>
  <dataValidations count="1">
    <dataValidation type="list" allowBlank="1" showInputMessage="1" showErrorMessage="1" sqref="K4" xr:uid="{8B0F7448-1DDD-4A72-96B7-58066B74B923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9E00-3654-4E23-9740-B2E45F997EC9}">
  <dimension ref="A1:K15"/>
  <sheetViews>
    <sheetView workbookViewId="0"/>
  </sheetViews>
  <sheetFormatPr baseColWidth="10" defaultColWidth="8.83203125" defaultRowHeight="16"/>
  <sheetData>
    <row r="1" spans="1:11">
      <c r="A1" s="1" t="s">
        <v>25</v>
      </c>
      <c r="K1" s="9" t="str">
        <f>CONCATENATE("Sensitivity of ",$K$4," to ","Percentage Increase")</f>
        <v>Sensitivity of Total_Cost to Percentage Increase</v>
      </c>
    </row>
    <row r="3" spans="1:11">
      <c r="A3" t="s">
        <v>18</v>
      </c>
      <c r="K3" t="s">
        <v>23</v>
      </c>
    </row>
    <row r="4" spans="1:11" ht="59">
      <c r="B4" s="7" t="s">
        <v>22</v>
      </c>
      <c r="J4" s="9">
        <f>MATCH($K$4,OutputAddresses,0)</f>
        <v>1</v>
      </c>
      <c r="K4" s="8" t="s">
        <v>22</v>
      </c>
    </row>
    <row r="5" spans="1:11">
      <c r="A5" s="6">
        <v>0</v>
      </c>
      <c r="B5" s="19">
        <v>158000</v>
      </c>
      <c r="K5">
        <f>INDEX(OutputValues,1,$J$4)</f>
        <v>158000</v>
      </c>
    </row>
    <row r="6" spans="1:11">
      <c r="A6" s="6">
        <v>10</v>
      </c>
      <c r="B6" s="20">
        <v>174000</v>
      </c>
      <c r="K6">
        <f>INDEX(OutputValues,2,$J$4)</f>
        <v>174000</v>
      </c>
    </row>
    <row r="7" spans="1:11">
      <c r="A7" s="6">
        <v>20</v>
      </c>
      <c r="B7" s="20">
        <v>190000</v>
      </c>
      <c r="K7">
        <f>INDEX(OutputValues,3,$J$4)</f>
        <v>190000</v>
      </c>
    </row>
    <row r="8" spans="1:11">
      <c r="A8" s="6">
        <v>30</v>
      </c>
      <c r="B8" s="20">
        <v>205000</v>
      </c>
      <c r="K8">
        <f>INDEX(OutputValues,4,$J$4)</f>
        <v>205000</v>
      </c>
    </row>
    <row r="9" spans="1:11">
      <c r="A9" s="6">
        <v>40</v>
      </c>
      <c r="B9" s="20">
        <v>221000</v>
      </c>
      <c r="K9">
        <f>INDEX(OutputValues,5,$J$4)</f>
        <v>221000</v>
      </c>
    </row>
    <row r="10" spans="1:11">
      <c r="A10" s="6">
        <v>50</v>
      </c>
      <c r="B10" s="20">
        <v>237000</v>
      </c>
      <c r="K10">
        <f>INDEX(OutputValues,6,$J$4)</f>
        <v>237000</v>
      </c>
    </row>
    <row r="11" spans="1:11">
      <c r="A11" s="6">
        <v>60</v>
      </c>
      <c r="B11" s="20">
        <v>253000</v>
      </c>
      <c r="K11">
        <f>INDEX(OutputValues,7,$J$4)</f>
        <v>253000</v>
      </c>
    </row>
    <row r="12" spans="1:11">
      <c r="A12" s="6">
        <v>70</v>
      </c>
      <c r="B12" s="20">
        <v>269000</v>
      </c>
      <c r="K12">
        <f>INDEX(OutputValues,8,$J$4)</f>
        <v>269000</v>
      </c>
    </row>
    <row r="13" spans="1:11">
      <c r="A13" s="6">
        <v>80</v>
      </c>
      <c r="B13" s="20">
        <v>284000</v>
      </c>
      <c r="K13">
        <f>INDEX(OutputValues,9,$J$4)</f>
        <v>284000</v>
      </c>
    </row>
    <row r="14" spans="1:11">
      <c r="A14" s="6">
        <v>90</v>
      </c>
      <c r="B14" s="20">
        <v>300000</v>
      </c>
      <c r="K14">
        <f>INDEX(OutputValues,10,$J$4)</f>
        <v>300000</v>
      </c>
    </row>
    <row r="15" spans="1:11">
      <c r="A15" s="6">
        <v>100</v>
      </c>
      <c r="B15" s="21">
        <v>315500</v>
      </c>
      <c r="K15">
        <f>INDEX(OutputValues,11,$J$4)</f>
        <v>315500</v>
      </c>
    </row>
  </sheetData>
  <dataValidations count="1">
    <dataValidation type="list" allowBlank="1" showInputMessage="1" showErrorMessage="1" sqref="K4" xr:uid="{2718DF10-5A6E-43A0-9442-D78739CB8D30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Model</vt:lpstr>
      <vt:lpstr>Perc Increase Vs No of Tonnes</vt:lpstr>
      <vt:lpstr>Perc Increase Vs Total Cost</vt:lpstr>
      <vt:lpstr>'Perc Increase Vs No of Tonnes'!ChartData</vt:lpstr>
      <vt:lpstr>'Perc Increase Vs Total Cost'!ChartData</vt:lpstr>
      <vt:lpstr>Cost_per_Factory</vt:lpstr>
      <vt:lpstr>Cost_Per_Ton</vt:lpstr>
      <vt:lpstr>'Perc Increase Vs No of Tonnes'!InputValues</vt:lpstr>
      <vt:lpstr>'Perc Increase Vs Total Cost'!InputValues</vt:lpstr>
      <vt:lpstr>No_of_Tonnes</vt:lpstr>
      <vt:lpstr>'Perc Increase Vs No of Tonnes'!OutputAddresses</vt:lpstr>
      <vt:lpstr>'Perc Increase Vs Total Cost'!OutputAddresses</vt:lpstr>
      <vt:lpstr>'Perc Increase Vs No of Tonnes'!OutputValues</vt:lpstr>
      <vt:lpstr>'Perc Increase Vs Total Cost'!OutputValues</vt:lpstr>
      <vt:lpstr>Perc_Increase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2019-10-02T01:29:31Z</dcterms:created>
  <dcterms:modified xsi:type="dcterms:W3CDTF">2019-10-02T19:56:34Z</dcterms:modified>
</cp:coreProperties>
</file>