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Z:\VMware Share\"/>
    </mc:Choice>
  </mc:AlternateContent>
  <xr:revisionPtr revIDLastSave="0" documentId="8_{B643AC73-C857-4FC7-AF65-36ED2D4C6A09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Model" sheetId="1" r:id="rId1"/>
    <sheet name="Model_STS" sheetId="23" state="veryHidden" r:id="rId2"/>
    <sheet name="Sensitivity3_STS" sheetId="18" state="veryHidden" r:id="rId3"/>
    <sheet name="Sensitivity2_STS" sheetId="16" state="veryHidden" r:id="rId4"/>
    <sheet name="Sensitivity1_STS" sheetId="14" state="veryHidden" r:id="rId5"/>
    <sheet name="SolverTableSheet" sheetId="3" state="veryHidden" r:id="rId6"/>
    <sheet name="a" sheetId="25" r:id="rId7"/>
    <sheet name="b" sheetId="27" r:id="rId8"/>
    <sheet name="c" sheetId="31" r:id="rId9"/>
    <sheet name="d" sheetId="33" r:id="rId10"/>
    <sheet name="e" sheetId="30" r:id="rId11"/>
  </sheets>
  <definedNames>
    <definedName name="ChartData" localSheetId="6">a!$N$5:$N$25</definedName>
    <definedName name="ChartData" localSheetId="7">b!$N$5:$N$20</definedName>
    <definedName name="ChartData" localSheetId="8">'c'!$N$5:$N$20</definedName>
    <definedName name="ChartData" localSheetId="9">d!$N$5:$N$15</definedName>
    <definedName name="ChartData" localSheetId="10">e!$N$5:$N$15</definedName>
    <definedName name="InputValues" localSheetId="6">a!$A$5:$A$25</definedName>
    <definedName name="InputValues" localSheetId="7">b!$A$5:$A$20</definedName>
    <definedName name="InputValues" localSheetId="8">'c'!$A$5:$A$20</definedName>
    <definedName name="InputValues" localSheetId="9">d!$A$5:$A$15</definedName>
    <definedName name="InputValues" localSheetId="10">e!$A$5:$A$15</definedName>
    <definedName name="Lower_limit_on_production">Model!$B$15:$F$15</definedName>
    <definedName name="OutputAddresses" localSheetId="6">a!$B$4:$L$4</definedName>
    <definedName name="OutputAddresses" localSheetId="7">b!$B$4:$L$4</definedName>
    <definedName name="OutputAddresses" localSheetId="8">'c'!$B$4:$L$4</definedName>
    <definedName name="OutputAddresses" localSheetId="9">d!$B$4:$L$4</definedName>
    <definedName name="OutputAddresses" localSheetId="10">e!$B$4:$L$4</definedName>
    <definedName name="OutputValues" localSheetId="6">a!$B$5:$L$25</definedName>
    <definedName name="OutputValues" localSheetId="7">b!$B$5:$L$20</definedName>
    <definedName name="OutputValues" localSheetId="8">'c'!$B$5:$L$20</definedName>
    <definedName name="OutputValues" localSheetId="9">d!$B$5:$L$15</definedName>
    <definedName name="OutputValues" localSheetId="10">e!$B$5:$L$15</definedName>
    <definedName name="Produce_at_least_minimum">Model!$B$13:$F$13</definedName>
    <definedName name="Profit">Model!$B$27</definedName>
    <definedName name="Resource_available">Model!$D$23:$D$24</definedName>
    <definedName name="Resource_used">Model!$B$23:$B$24</definedName>
    <definedName name="solver_adj" localSheetId="0" hidden="1">Model!$B$13:$F$13,Model!$B$17:$F$17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Model!$B$13:$F$13</definedName>
    <definedName name="solver_lhs2" localSheetId="0" hidden="1">Model!$B$23:$B$24</definedName>
    <definedName name="solver_lhs3" localSheetId="0" hidden="1">Model!$B$17:$F$17</definedName>
    <definedName name="solver_lhs4" localSheetId="0" hidden="1">Model!$B$17:$F$17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Model!$B$27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Resource_available</definedName>
    <definedName name="solver_rhs3" localSheetId="0" hidden="1">Upper_limit_on_production</definedName>
    <definedName name="solver_rhs4" localSheetId="0" hidden="1">Lower_limit_on_production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Units_produced">Model!$B$17:$F$17</definedName>
    <definedName name="Upper_limit_on_production">Model!$B$19:$F$19</definedName>
  </definedNames>
  <calcPr calcId="181029" iterateDelta="9.9999999999999995E-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" i="33" l="1"/>
  <c r="N15" i="33"/>
  <c r="N14" i="33"/>
  <c r="N13" i="33"/>
  <c r="N12" i="33"/>
  <c r="N11" i="33"/>
  <c r="N10" i="33"/>
  <c r="N9" i="33"/>
  <c r="N8" i="33"/>
  <c r="N7" i="33"/>
  <c r="N6" i="33"/>
  <c r="N5" i="33"/>
  <c r="M4" i="33"/>
  <c r="N1" i="31"/>
  <c r="M4" i="31"/>
  <c r="N19" i="31" s="1"/>
  <c r="N1" i="30"/>
  <c r="N15" i="30"/>
  <c r="N13" i="30"/>
  <c r="N11" i="30"/>
  <c r="N9" i="30"/>
  <c r="N7" i="30"/>
  <c r="N5" i="30"/>
  <c r="M4" i="30"/>
  <c r="N14" i="30" s="1"/>
  <c r="N1" i="27"/>
  <c r="M4" i="27"/>
  <c r="N19" i="27" s="1"/>
  <c r="N1" i="25"/>
  <c r="N25" i="25"/>
  <c r="N23" i="25"/>
  <c r="N21" i="25"/>
  <c r="N19" i="25"/>
  <c r="N17" i="25"/>
  <c r="N15" i="25"/>
  <c r="N13" i="25"/>
  <c r="N11" i="25"/>
  <c r="N9" i="25"/>
  <c r="N7" i="25"/>
  <c r="N5" i="25"/>
  <c r="M4" i="25"/>
  <c r="N24" i="25" s="1"/>
  <c r="N6" i="31" l="1"/>
  <c r="N8" i="31"/>
  <c r="N10" i="31"/>
  <c r="N12" i="31"/>
  <c r="N14" i="31"/>
  <c r="N16" i="31"/>
  <c r="N18" i="31"/>
  <c r="N20" i="31"/>
  <c r="N5" i="31"/>
  <c r="N7" i="31"/>
  <c r="N9" i="31"/>
  <c r="N11" i="31"/>
  <c r="N13" i="31"/>
  <c r="N15" i="31"/>
  <c r="N17" i="31"/>
  <c r="N6" i="30"/>
  <c r="N8" i="30"/>
  <c r="N10" i="30"/>
  <c r="N12" i="30"/>
  <c r="N6" i="27"/>
  <c r="N8" i="27"/>
  <c r="N10" i="27"/>
  <c r="N12" i="27"/>
  <c r="N14" i="27"/>
  <c r="N16" i="27"/>
  <c r="N18" i="27"/>
  <c r="N20" i="27"/>
  <c r="N5" i="27"/>
  <c r="N7" i="27"/>
  <c r="N9" i="27"/>
  <c r="N11" i="27"/>
  <c r="N13" i="27"/>
  <c r="N15" i="27"/>
  <c r="N17" i="27"/>
  <c r="N6" i="25"/>
  <c r="N8" i="25"/>
  <c r="N10" i="25"/>
  <c r="N12" i="25"/>
  <c r="N14" i="25"/>
  <c r="N16" i="25"/>
  <c r="N18" i="25"/>
  <c r="N20" i="25"/>
  <c r="N22" i="25"/>
  <c r="B27" i="1"/>
  <c r="B23" i="1"/>
  <c r="B15" i="1"/>
  <c r="B24" i="1" l="1"/>
  <c r="C19" i="1"/>
  <c r="D19" i="1"/>
  <c r="E19" i="1"/>
  <c r="F19" i="1"/>
  <c r="C15" i="1"/>
  <c r="D15" i="1"/>
  <c r="E15" i="1"/>
  <c r="F15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1 if yes, 0 if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99C28114-3976-44D5-8887-35484F458C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740711F-E046-4E06-A215-5B3C34F58E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C3C375C-C73B-4D2B-96E0-B881F85C93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CFE0DD2-C44D-44A3-8B2C-568F421F6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8B079ED4-2101-45A4-BB81-B1299299C7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CB2C3C3-F276-4FE8-8978-D8504978D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72D9B91-1B98-446B-9173-7222947F22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25955BCE-A34D-437F-B518-7BB205C618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B5FB7A53-AD2F-4F93-B6AC-88E5D41E98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3BD9454-F552-41EA-A4B4-71D4998F8F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AAFEF334-410B-4195-AB7A-C54BDE3A51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11EA6603-B7C4-401C-AC45-88D6DEF575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C1DD549B-37C9-46F9-A85A-1FE8FFE54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FE91C825-2D5D-4D9F-8F56-99012BBC92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9B9CB2E5-F423-40EC-BBFC-DE5A5C70E1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6BAE9A1-89DC-4232-8A8F-6179C5F63E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F9692264-EB61-44B0-80CC-D0EEEC54F4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8EA9EE8A-9CA5-40A1-A1F4-E458202349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05C648C-5ED1-4882-9DCE-25540943CF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62893647-F0FA-49FC-BB23-17EA5FE5C5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604C827E-AC4A-40E9-870F-96DFB1E59E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2991048F-35C6-4E50-A35C-61D3EA1517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1711FE3-A336-403F-900B-2800963550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DCDF1D0-CC67-4DE6-9E8F-D65D6B67EE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4AA0ED64-49DE-4062-A20A-1C4475A391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45BFEDEC-33EB-42D9-B44F-15CCC957ED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6A9AEE5-C6C8-4D4A-935B-71152A73F8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54A0D390-7941-4D77-B8AD-C19C2CACBB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1F42DC8E-4591-4C75-A4E8-C40150B478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3D81839C-1154-4DA0-A013-ECC1234589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A569D04-A9A3-4F9A-8188-8A59F2227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39069E4-E4D0-475E-8340-A251DBB5D2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1B0807A6-1344-4FA8-BEDE-757A12540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99B4AEAA-06C0-4A68-BC6C-15A274D95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2B34FA1E-1F8E-4758-AEF8-2D6C196422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81CC7BB2-5938-4D16-A8A0-A4883B7A72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3DD333A0-3292-4539-88F2-AFB06F015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F08480F9-03EF-4759-B043-936EDAF796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1BDD381-0E38-4E1B-B028-25FA0123EE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2BA0431A-174B-4CDD-AF2A-A69875C7AB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39DFDA99-93F3-481A-893F-63E8E2EE2C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72845A1-234C-4F9B-8F7C-E27BBDF0DB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DEA675DC-7398-41DF-AAF9-F03701FB61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87EA206-5C2F-4A3F-95AD-57648C5083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8DEED58-CDF3-45E3-991D-0F665FA8DB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EB8E9DA-2FB8-44AB-B57F-D6F893C6B1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D61A9B59-9365-4ACA-9F36-410716A290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9FEE8E81-2429-4733-B6CC-A41ACF2DB4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C02B55D6-1256-46F5-B08F-810E79731F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2A2A40A-3F72-4C7A-A915-937074C0E2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73845BB5-00A7-4543-8B97-8C2F2622A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FA48AA01-61B3-4226-A4B1-924AEFB105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09AE7125-1F63-4C44-9421-8E74A4B473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C1DF6FE1-4E07-4391-947D-E34420FA33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C866A37-160D-404B-ACBB-B5EBA6DF3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917A5AB-2883-48CF-93CF-28434FD44D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10A3CCB-CBEF-4B44-9F33-243300D181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855B164-51AB-4A47-8B6B-7B8F51A473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C744E86-5D19-4E03-99BD-4E02A28121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1A2FA4F0-48FF-4DE2-BE19-5A2E6F0E8A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664D651-210A-4BC2-81E5-74125E5873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00AD956-CEDD-440F-9F7D-702A63396E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6792285A-6F8F-43A5-BBE3-69D4D88B2B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340A6650-37A1-4B39-A055-C3AA8D35A0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27ED2E47-F7E4-4D9E-8E68-7CF0865D85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E11F12B8-4C30-463F-B083-D55293D0A8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A32A0C22-1A34-4C46-8AED-24F1AC42EC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F60EE766-7371-41BC-9D8A-72526CE32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E9927EF8-044D-492D-9353-4B33C65AC3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E8A8AA95-B8D2-42B3-AF1F-889D108CA7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372F467-1510-4F89-AB4C-032D684B2A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8DD9ECE-59EC-4136-A7C9-DF31F40DFA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BB1C971-ADDC-456B-BBC5-8CE9F778E3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8836B9A-ABB0-4044-9C3D-1511C920F6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6BD5860D-E6BD-45E1-A2E4-E8899309AF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<sst xmlns="http://schemas.openxmlformats.org/spreadsheetml/2006/main" count="147" uniqueCount="66">
  <si>
    <t>Type of car</t>
  </si>
  <si>
    <t>Steel (tons)/unit</t>
  </si>
  <si>
    <t>Labor  hours/unit</t>
  </si>
  <si>
    <t>Minimum production (if any)</t>
  </si>
  <si>
    <t>Units produced</t>
  </si>
  <si>
    <t>Constraints on resources</t>
  </si>
  <si>
    <t>Steel</t>
  </si>
  <si>
    <t>&lt;=</t>
  </si>
  <si>
    <t>Labor hours</t>
  </si>
  <si>
    <t>Profit</t>
  </si>
  <si>
    <t>Dorian Auto production model with either-or constraints</t>
  </si>
  <si>
    <t>Inputs</t>
  </si>
  <si>
    <t>Production plan and bounds on production quantities</t>
  </si>
  <si>
    <t>Resource used</t>
  </si>
  <si>
    <t>Resource available</t>
  </si>
  <si>
    <t>Objective to maximize</t>
  </si>
  <si>
    <t>Range names used:</t>
  </si>
  <si>
    <t>=Model!$B$27</t>
  </si>
  <si>
    <t>Resource_available</t>
  </si>
  <si>
    <t>=Model!$D$23:$D$24</t>
  </si>
  <si>
    <t>Resource_used</t>
  </si>
  <si>
    <t>=Model!$B$23:$B$24</t>
  </si>
  <si>
    <t>Units_produced</t>
  </si>
  <si>
    <t>Vehicle type</t>
  </si>
  <si>
    <t>Compact car</t>
  </si>
  <si>
    <t>Midsize car</t>
  </si>
  <si>
    <t>Large car</t>
  </si>
  <si>
    <t>Midsize minivan</t>
  </si>
  <si>
    <t>Large minivan</t>
  </si>
  <si>
    <t>Profit contribution/unit</t>
  </si>
  <si>
    <t>=Model!$B$19:$F$19</t>
  </si>
  <si>
    <t>=Model!$B$15:$F$15</t>
  </si>
  <si>
    <t>=Model!$B$13:$F$13</t>
  </si>
  <si>
    <t>=Model!$B$17:$F$17</t>
  </si>
  <si>
    <t>$B$13:$F$13,$B$27</t>
  </si>
  <si>
    <t>$A$30</t>
  </si>
  <si>
    <t>Sensitivity factor</t>
  </si>
  <si>
    <t>$I$9</t>
  </si>
  <si>
    <t>$I$23</t>
  </si>
  <si>
    <t>Data for chart</t>
  </si>
  <si>
    <t>$I$7</t>
  </si>
  <si>
    <t>Produce at least minimum</t>
  </si>
  <si>
    <t>Produce_at_least_minimum</t>
  </si>
  <si>
    <t>Produce_at_least_minimum_1</t>
  </si>
  <si>
    <t>Produce_at_least_minimum_2</t>
  </si>
  <si>
    <t>Produce_at_least_minimum_3</t>
  </si>
  <si>
    <t>Produce_at_least_minimum_4</t>
  </si>
  <si>
    <t>Produce_at_least_minimum_5</t>
  </si>
  <si>
    <t>Lower limit on production</t>
  </si>
  <si>
    <t>Upper limit on production</t>
  </si>
  <si>
    <t>Lower_limit_on_production</t>
  </si>
  <si>
    <t>Upper_limit_on_production</t>
  </si>
  <si>
    <t>Oneway analysis for Solver model in Model worksheet</t>
  </si>
  <si>
    <t>Steel Available (cell $D$23) values along side, output cell(s) along top</t>
  </si>
  <si>
    <t>Units_produced_1</t>
  </si>
  <si>
    <t>Units_produced_2</t>
  </si>
  <si>
    <t>Units_produced_3</t>
  </si>
  <si>
    <t>Units_produced_4</t>
  </si>
  <si>
    <t>Units_produced_5</t>
  </si>
  <si>
    <t>$B$17:$F$17,$B$13:$F$13,$B$27</t>
  </si>
  <si>
    <t>Labour Hours Available (cell $D$24) values along side, output cell(s) along top</t>
  </si>
  <si>
    <t>Profit Contribution Per Unit of Large Minivan (cell $F$9) values along side, output cell(s) along top</t>
  </si>
  <si>
    <t>$F$7</t>
  </si>
  <si>
    <t>Minimum Production level of Compact Cars (cell $B$7) values along side, output cell(s) along top</t>
  </si>
  <si>
    <t>Minimum production level of large minivan</t>
  </si>
  <si>
    <t>Minimum production level of large minivan (cell $F$7)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</si>
</sst>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name val="Calibri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quotePrefix="1" applyFont="1" applyAlignment="1">
      <alignment horizontal="left"/>
    </xf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right"/>
    </xf>
    <xf numFmtId="0" fontId="4" fillId="2" borderId="0" xfId="0" applyFont="1" applyFill="1" applyBorder="1"/>
    <xf numFmtId="0" fontId="4" fillId="0" borderId="0" xfId="0" applyFont="1" applyBorder="1"/>
    <xf numFmtId="6" fontId="4" fillId="2" borderId="0" xfId="0" applyNumberFormat="1" applyFont="1" applyFill="1" applyBorder="1"/>
    <xf numFmtId="0" fontId="4" fillId="0" borderId="0" xfId="0" applyFont="1" applyBorder="1" applyAlignment="1">
      <alignment horizontal="right"/>
    </xf>
    <xf numFmtId="1" fontId="4" fillId="3" borderId="0" xfId="0" applyNumberFormat="1" applyFont="1" applyFill="1" applyBorder="1"/>
    <xf numFmtId="0" fontId="4" fillId="0" borderId="0" xfId="0" quotePrefix="1" applyFont="1" applyBorder="1" applyAlignment="1">
      <alignment horizontal="right"/>
    </xf>
    <xf numFmtId="0" fontId="4" fillId="0" borderId="0" xfId="0" quotePrefix="1" applyFont="1" applyBorder="1" applyAlignment="1">
      <alignment horizontal="center"/>
    </xf>
    <xf numFmtId="6" fontId="4" fillId="4" borderId="0" xfId="0" applyNumberFormat="1" applyFont="1" applyFill="1" applyBorder="1"/>
    <xf numFmtId="1" fontId="0" fillId="0" borderId="1" xfId="0" applyNumberFormat="1" applyBorder="1"/>
    <xf numFmtId="1" fontId="0" fillId="0" borderId="2" xfId="0" applyNumberFormat="1" applyBorder="1"/>
    <xf numFmtId="6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6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6" fontId="0" fillId="0" borderId="8" xfId="0" applyNumberFormat="1" applyBorder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6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a!$N$1</c:f>
          <c:strCache>
            <c:ptCount val="1"/>
            <c:pt idx="0">
              <c:v>Sensitivity of Profit to Steel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a!$A$5:$A$25</c:f>
              <c:numCache>
                <c:formatCode>General</c:formatCode>
                <c:ptCount val="21"/>
                <c:pt idx="0">
                  <c:v>6000</c:v>
                </c:pt>
                <c:pt idx="1">
                  <c:v>6050</c:v>
                </c:pt>
                <c:pt idx="2">
                  <c:v>6100</c:v>
                </c:pt>
                <c:pt idx="3">
                  <c:v>6150</c:v>
                </c:pt>
                <c:pt idx="4">
                  <c:v>6200</c:v>
                </c:pt>
                <c:pt idx="5">
                  <c:v>6250</c:v>
                </c:pt>
                <c:pt idx="6">
                  <c:v>6300</c:v>
                </c:pt>
                <c:pt idx="7">
                  <c:v>6350</c:v>
                </c:pt>
                <c:pt idx="8">
                  <c:v>6400</c:v>
                </c:pt>
                <c:pt idx="9">
                  <c:v>6450</c:v>
                </c:pt>
                <c:pt idx="10">
                  <c:v>6500</c:v>
                </c:pt>
                <c:pt idx="11">
                  <c:v>6550</c:v>
                </c:pt>
                <c:pt idx="12">
                  <c:v>6600</c:v>
                </c:pt>
                <c:pt idx="13">
                  <c:v>6650</c:v>
                </c:pt>
                <c:pt idx="14">
                  <c:v>6700</c:v>
                </c:pt>
                <c:pt idx="15">
                  <c:v>6750</c:v>
                </c:pt>
                <c:pt idx="16">
                  <c:v>6800</c:v>
                </c:pt>
                <c:pt idx="17">
                  <c:v>6850</c:v>
                </c:pt>
                <c:pt idx="18">
                  <c:v>6900</c:v>
                </c:pt>
                <c:pt idx="19">
                  <c:v>6950</c:v>
                </c:pt>
                <c:pt idx="20">
                  <c:v>7000</c:v>
                </c:pt>
              </c:numCache>
            </c:numRef>
          </c:cat>
          <c:val>
            <c:numRef>
              <c:f>a!$N$5:$N$25</c:f>
              <c:numCache>
                <c:formatCode>General</c:formatCode>
                <c:ptCount val="21"/>
                <c:pt idx="0">
                  <c:v>6166666.6699999999</c:v>
                </c:pt>
                <c:pt idx="1">
                  <c:v>6200000</c:v>
                </c:pt>
                <c:pt idx="2">
                  <c:v>6233333.3300000001</c:v>
                </c:pt>
                <c:pt idx="3">
                  <c:v>6266666.6699999999</c:v>
                </c:pt>
                <c:pt idx="4">
                  <c:v>6277777.7800000003</c:v>
                </c:pt>
                <c:pt idx="5">
                  <c:v>6300000</c:v>
                </c:pt>
                <c:pt idx="6">
                  <c:v>6333333.3300000001</c:v>
                </c:pt>
                <c:pt idx="7">
                  <c:v>6354166.6699999999</c:v>
                </c:pt>
                <c:pt idx="8">
                  <c:v>6375000</c:v>
                </c:pt>
                <c:pt idx="9">
                  <c:v>6395833.3300000001</c:v>
                </c:pt>
                <c:pt idx="10">
                  <c:v>6409090.9100000001</c:v>
                </c:pt>
                <c:pt idx="11">
                  <c:v>6428571.4299999997</c:v>
                </c:pt>
                <c:pt idx="12">
                  <c:v>6454545.4500000002</c:v>
                </c:pt>
                <c:pt idx="13">
                  <c:v>6454545.4500000002</c:v>
                </c:pt>
                <c:pt idx="14">
                  <c:v>6454545.4500000002</c:v>
                </c:pt>
                <c:pt idx="15">
                  <c:v>6454545.4500000002</c:v>
                </c:pt>
                <c:pt idx="16">
                  <c:v>6454545.4500000002</c:v>
                </c:pt>
                <c:pt idx="17">
                  <c:v>6454545.4500000002</c:v>
                </c:pt>
                <c:pt idx="18">
                  <c:v>6454545.4500000002</c:v>
                </c:pt>
                <c:pt idx="19">
                  <c:v>6454545.4500000002</c:v>
                </c:pt>
                <c:pt idx="20">
                  <c:v>6454545.4500000002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E-472F-B339-24A19E1C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34464"/>
        <c:axId val="610237744"/>
      </c:lineChart>
      <c:catAx>
        <c:axId val="6102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Available ($D$23)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237744"/>
        <c:crosses val="autoZero"/>
        <c:auto val="1"/>
        <c:lblAlgn val="ctr"/>
        <c:lblOffset val="100"/>
        <c:noMultiLvlLbl val="0"/>
      </c:catAx>
      <c:valAx>
        <c:axId val="61023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234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b!$N$1</c:f>
          <c:strCache>
            <c:ptCount val="1"/>
            <c:pt idx="0">
              <c:v>Sensitivity of Profit to Labour Hours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b!$A$5:$A$20</c:f>
              <c:numCache>
                <c:formatCode>General</c:formatCode>
                <c:ptCount val="16"/>
                <c:pt idx="0">
                  <c:v>60000</c:v>
                </c:pt>
                <c:pt idx="1">
                  <c:v>61000</c:v>
                </c:pt>
                <c:pt idx="2">
                  <c:v>62000</c:v>
                </c:pt>
                <c:pt idx="3">
                  <c:v>63000</c:v>
                </c:pt>
                <c:pt idx="4">
                  <c:v>64000</c:v>
                </c:pt>
                <c:pt idx="5">
                  <c:v>65000</c:v>
                </c:pt>
                <c:pt idx="6">
                  <c:v>66000</c:v>
                </c:pt>
                <c:pt idx="7">
                  <c:v>67000</c:v>
                </c:pt>
                <c:pt idx="8">
                  <c:v>68000</c:v>
                </c:pt>
                <c:pt idx="9">
                  <c:v>69000</c:v>
                </c:pt>
                <c:pt idx="10">
                  <c:v>70000</c:v>
                </c:pt>
                <c:pt idx="11">
                  <c:v>71000</c:v>
                </c:pt>
                <c:pt idx="12">
                  <c:v>72000</c:v>
                </c:pt>
                <c:pt idx="13">
                  <c:v>73000</c:v>
                </c:pt>
                <c:pt idx="14">
                  <c:v>74000</c:v>
                </c:pt>
                <c:pt idx="15">
                  <c:v>75000</c:v>
                </c:pt>
              </c:numCache>
            </c:numRef>
          </c:cat>
          <c:val>
            <c:numRef>
              <c:f>b!$N$5:$N$20</c:f>
              <c:numCache>
                <c:formatCode>General</c:formatCode>
                <c:ptCount val="16"/>
                <c:pt idx="0">
                  <c:v>5958333.3300000001</c:v>
                </c:pt>
                <c:pt idx="1">
                  <c:v>5958333.3300000001</c:v>
                </c:pt>
                <c:pt idx="2">
                  <c:v>6072727.2699999996</c:v>
                </c:pt>
                <c:pt idx="3">
                  <c:v>6200000</c:v>
                </c:pt>
                <c:pt idx="4">
                  <c:v>6327272.7300000004</c:v>
                </c:pt>
                <c:pt idx="5">
                  <c:v>6409090.9100000001</c:v>
                </c:pt>
                <c:pt idx="6">
                  <c:v>6483333.3300000001</c:v>
                </c:pt>
                <c:pt idx="7">
                  <c:v>6533333.3300000001</c:v>
                </c:pt>
                <c:pt idx="8">
                  <c:v>6600000</c:v>
                </c:pt>
                <c:pt idx="9">
                  <c:v>6633333.3300000001</c:v>
                </c:pt>
                <c:pt idx="10">
                  <c:v>6666666.6699999999</c:v>
                </c:pt>
                <c:pt idx="11">
                  <c:v>6700000</c:v>
                </c:pt>
                <c:pt idx="12">
                  <c:v>6733333.3300000001</c:v>
                </c:pt>
                <c:pt idx="13">
                  <c:v>6766666.6699999999</c:v>
                </c:pt>
                <c:pt idx="14">
                  <c:v>6800000</c:v>
                </c:pt>
                <c:pt idx="15">
                  <c:v>6833333.3300000001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5DE-8B55-1C48B3FB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88896"/>
        <c:axId val="344228656"/>
      </c:lineChart>
      <c:catAx>
        <c:axId val="6109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Labour Hours Available ($D$24)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228656"/>
        <c:crosses val="autoZero"/>
        <c:auto val="1"/>
        <c:lblAlgn val="ctr"/>
        <c:lblOffset val="100"/>
        <c:noMultiLvlLbl val="0"/>
      </c:catAx>
      <c:valAx>
        <c:axId val="34422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988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'c'!$N$1</c:f>
          <c:strCache>
            <c:ptCount val="1"/>
            <c:pt idx="0">
              <c:v>Sensitivity of Profit to Profit Contribution Per Unit of Large Minivan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'c'!$A$5:$A$20</c:f>
              <c:numCache>
                <c:formatCode>"$"#,##0_);[Red]\("$"#,##0\)</c:formatCode>
                <c:ptCount val="16"/>
                <c:pt idx="0">
                  <c:v>6500</c:v>
                </c:pt>
                <c:pt idx="1">
                  <c:v>6600</c:v>
                </c:pt>
                <c:pt idx="2">
                  <c:v>6700</c:v>
                </c:pt>
                <c:pt idx="3">
                  <c:v>6800</c:v>
                </c:pt>
                <c:pt idx="4">
                  <c:v>6900</c:v>
                </c:pt>
                <c:pt idx="5">
                  <c:v>7000</c:v>
                </c:pt>
                <c:pt idx="6">
                  <c:v>7100</c:v>
                </c:pt>
                <c:pt idx="7">
                  <c:v>7200</c:v>
                </c:pt>
                <c:pt idx="8">
                  <c:v>7300</c:v>
                </c:pt>
                <c:pt idx="9">
                  <c:v>7400</c:v>
                </c:pt>
                <c:pt idx="10">
                  <c:v>7500</c:v>
                </c:pt>
                <c:pt idx="11">
                  <c:v>7600</c:v>
                </c:pt>
                <c:pt idx="12">
                  <c:v>7700</c:v>
                </c:pt>
                <c:pt idx="13">
                  <c:v>7800</c:v>
                </c:pt>
                <c:pt idx="14">
                  <c:v>7900</c:v>
                </c:pt>
                <c:pt idx="15">
                  <c:v>8000</c:v>
                </c:pt>
              </c:numCache>
            </c:numRef>
          </c:cat>
          <c:val>
            <c:numRef>
              <c:f>'c'!$N$5:$N$20</c:f>
              <c:numCache>
                <c:formatCode>General</c:formatCode>
                <c:ptCount val="16"/>
                <c:pt idx="0">
                  <c:v>6277777.7800000003</c:v>
                </c:pt>
                <c:pt idx="1">
                  <c:v>6277777.7800000003</c:v>
                </c:pt>
                <c:pt idx="2">
                  <c:v>6277777.7800000003</c:v>
                </c:pt>
                <c:pt idx="3">
                  <c:v>6314545.4500000002</c:v>
                </c:pt>
                <c:pt idx="4">
                  <c:v>6361818.1799999997</c:v>
                </c:pt>
                <c:pt idx="5">
                  <c:v>6409090.9100000001</c:v>
                </c:pt>
                <c:pt idx="6">
                  <c:v>6458730.1600000001</c:v>
                </c:pt>
                <c:pt idx="7">
                  <c:v>6520634.9199999999</c:v>
                </c:pt>
                <c:pt idx="8">
                  <c:v>6582539.6799999997</c:v>
                </c:pt>
                <c:pt idx="9">
                  <c:v>6644444.4400000004</c:v>
                </c:pt>
                <c:pt idx="10">
                  <c:v>6706349.21</c:v>
                </c:pt>
                <c:pt idx="11">
                  <c:v>6768253.9699999997</c:v>
                </c:pt>
                <c:pt idx="12">
                  <c:v>6830158.7300000004</c:v>
                </c:pt>
                <c:pt idx="13">
                  <c:v>6892063.4900000002</c:v>
                </c:pt>
                <c:pt idx="14">
                  <c:v>6953968.25</c:v>
                </c:pt>
                <c:pt idx="15">
                  <c:v>7015873.0199999996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7-4C2C-94EE-08B41FC5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95248"/>
        <c:axId val="338392952"/>
      </c:lineChart>
      <c:catAx>
        <c:axId val="3383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Per Unit of Large Minivan ($F$9)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38392952"/>
        <c:crosses val="autoZero"/>
        <c:auto val="1"/>
        <c:lblAlgn val="ctr"/>
        <c:lblOffset val="100"/>
        <c:noMultiLvlLbl val="0"/>
      </c:catAx>
      <c:valAx>
        <c:axId val="33839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3952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d!$N$1</c:f>
          <c:strCache>
            <c:ptCount val="1"/>
            <c:pt idx="0">
              <c:v>Sensitivity of Units_produced_1 to Minimum production level of large minivan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d!$A$5:$A$15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d!$N$5:$N$15</c:f>
              <c:numCache>
                <c:formatCode>General</c:formatCode>
                <c:ptCount val="11"/>
                <c:pt idx="0">
                  <c:v>999.99999999999966</c:v>
                </c:pt>
                <c:pt idx="1">
                  <c:v>999.99999999999977</c:v>
                </c:pt>
                <c:pt idx="2">
                  <c:v>1000.0000000000001</c:v>
                </c:pt>
                <c:pt idx="3">
                  <c:v>999.99999999999966</c:v>
                </c:pt>
                <c:pt idx="4">
                  <c:v>999.99999999999989</c:v>
                </c:pt>
                <c:pt idx="5">
                  <c:v>1031.7460317460318</c:v>
                </c:pt>
                <c:pt idx="6">
                  <c:v>1031.7460317460318</c:v>
                </c:pt>
                <c:pt idx="7">
                  <c:v>1000</c:v>
                </c:pt>
                <c:pt idx="8">
                  <c:v>1000</c:v>
                </c:pt>
                <c:pt idx="9">
                  <c:v>999.99999999999966</c:v>
                </c:pt>
                <c:pt idx="10">
                  <c:v>999.99999999999966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9-456D-879A-EEAEE3D5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02056"/>
        <c:axId val="605309280"/>
      </c:lineChart>
      <c:catAx>
        <c:axId val="60960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production level of large minivan ($F$7)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09280"/>
        <c:crosses val="autoZero"/>
        <c:auto val="1"/>
        <c:lblAlgn val="ctr"/>
        <c:lblOffset val="100"/>
        <c:noMultiLvlLbl val="0"/>
      </c:catAx>
      <c:valAx>
        <c:axId val="6053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602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e!$N$1</c:f>
          <c:strCache>
            <c:ptCount val="1"/>
            <c:pt idx="0">
              <c:v>Sensitivity of Profit to Minimum Production level of Compact Cars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e!$A$5:$A$15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e!$N$5:$N$15</c:f>
              <c:numCache>
                <c:formatCode>General</c:formatCode>
                <c:ptCount val="11"/>
                <c:pt idx="0">
                  <c:v>6500000</c:v>
                </c:pt>
                <c:pt idx="1">
                  <c:v>6500000</c:v>
                </c:pt>
                <c:pt idx="2">
                  <c:v>6500000</c:v>
                </c:pt>
                <c:pt idx="3">
                  <c:v>6500000</c:v>
                </c:pt>
                <c:pt idx="4">
                  <c:v>6466666.6699999999</c:v>
                </c:pt>
                <c:pt idx="5">
                  <c:v>6409090.9100000001</c:v>
                </c:pt>
                <c:pt idx="6">
                  <c:v>6272727.2699999996</c:v>
                </c:pt>
                <c:pt idx="7">
                  <c:v>6090909.0899999999</c:v>
                </c:pt>
                <c:pt idx="8">
                  <c:v>5958333.3300000001</c:v>
                </c:pt>
                <c:pt idx="9">
                  <c:v>5958333.3300000001</c:v>
                </c:pt>
                <c:pt idx="10">
                  <c:v>5958333.3300000001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9-43F0-8D38-B2241984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16488"/>
        <c:axId val="609417800"/>
      </c:lineChart>
      <c:catAx>
        <c:axId val="60941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Production level of Compact Cars ($B$7)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417800"/>
        <c:crosses val="autoZero"/>
        <c:auto val="1"/>
        <c:lblAlgn val="ctr"/>
        <c:lblOffset val="100"/>
        <c:noMultiLvlLbl val="0"/>
      </c:catAx>
      <c:valAx>
        <c:axId val="60941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416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25</xdr:row>
      <xdr:rowOff>47625</xdr:rowOff>
    </xdr:from>
    <xdr:to>
      <xdr:col>7</xdr:col>
      <xdr:colOff>400050</xdr:colOff>
      <xdr:row>41</xdr:row>
      <xdr:rowOff>9525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1D529E97-A02E-41F3-9966-B67FF2F9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485775</xdr:colOff>
      <xdr:row>3</xdr:row>
      <xdr:rowOff>28575</xdr:rowOff>
    </xdr:from>
    <xdr:to>
      <xdr:col>18</xdr:col>
      <xdr:colOff>333375</xdr:colOff>
      <xdr:row>3</xdr:row>
      <xdr:rowOff>790575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C288C9-4C7B-4C65-BC0B-E052340570FE}"/>
            </a:ext>
          </a:extLst>
        </xdr:cNvPr>
        <xdr:cNvSpPr txBox="1"/>
      </xdr:nvSpPr>
      <xdr:spPr>
        <a:xfrm>
          <a:off x="96393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20</xdr:row>
      <xdr:rowOff>142875</xdr:rowOff>
    </xdr:from>
    <xdr:to>
      <xdr:col>7</xdr:col>
      <xdr:colOff>352425</xdr:colOff>
      <xdr:row>36</xdr:row>
      <xdr:rowOff>104775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3B36982A-DFD6-44E7-9543-828373DF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485775</xdr:colOff>
      <xdr:row>3</xdr:row>
      <xdr:rowOff>28575</xdr:rowOff>
    </xdr:from>
    <xdr:to>
      <xdr:col>18</xdr:col>
      <xdr:colOff>333375</xdr:colOff>
      <xdr:row>3</xdr:row>
      <xdr:rowOff>790575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43846D-6F05-44A6-9E98-4F6C63CC1248}"/>
            </a:ext>
          </a:extLst>
        </xdr:cNvPr>
        <xdr:cNvSpPr txBox="1"/>
      </xdr:nvSpPr>
      <xdr:spPr>
        <a:xfrm>
          <a:off x="96393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33338</xdr:colOff>
      <xdr:row>20</xdr:row>
      <xdr:rowOff>76200</xdr:rowOff>
    </xdr:from>
    <xdr:to>
      <xdr:col>7</xdr:col>
      <xdr:colOff>376238</xdr:colOff>
      <xdr:row>36</xdr:row>
      <xdr:rowOff>38100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3EA04038-3A53-4AEC-8432-04A91D24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485775</xdr:colOff>
      <xdr:row>3</xdr:row>
      <xdr:rowOff>28575</xdr:rowOff>
    </xdr:from>
    <xdr:to>
      <xdr:col>18</xdr:col>
      <xdr:colOff>333375</xdr:colOff>
      <xdr:row>3</xdr:row>
      <xdr:rowOff>790575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257FC9-FAA4-4DED-912F-5000631D97DF}"/>
            </a:ext>
          </a:extLst>
        </xdr:cNvPr>
        <xdr:cNvSpPr txBox="1"/>
      </xdr:nvSpPr>
      <xdr:spPr>
        <a:xfrm>
          <a:off x="96393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66675</xdr:colOff>
      <xdr:row>16</xdr:row>
      <xdr:rowOff>142875</xdr:rowOff>
    </xdr:from>
    <xdr:to>
      <xdr:col>19</xdr:col>
      <xdr:colOff>409575</xdr:colOff>
      <xdr:row>32</xdr:row>
      <xdr:rowOff>104775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0C2783E1-C94B-4B30-A360-9695D9843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485775</xdr:colOff>
      <xdr:row>3</xdr:row>
      <xdr:rowOff>28575</xdr:rowOff>
    </xdr:from>
    <xdr:to>
      <xdr:col>18</xdr:col>
      <xdr:colOff>333375</xdr:colOff>
      <xdr:row>3</xdr:row>
      <xdr:rowOff>790575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40CAA6-4427-4C8E-AAE9-400142CF3D1A}"/>
            </a:ext>
          </a:extLst>
        </xdr:cNvPr>
        <xdr:cNvSpPr txBox="1"/>
      </xdr:nvSpPr>
      <xdr:spPr>
        <a:xfrm>
          <a:off x="96393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33338</xdr:colOff>
      <xdr:row>15</xdr:row>
      <xdr:rowOff>100012</xdr:rowOff>
    </xdr:from>
    <xdr:to>
      <xdr:col>7</xdr:col>
      <xdr:colOff>376238</xdr:colOff>
      <xdr:row>31</xdr:row>
      <xdr:rowOff>61912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0EAF440-1866-43CF-8355-40F57D7D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485775</xdr:colOff>
      <xdr:row>3</xdr:row>
      <xdr:rowOff>28575</xdr:rowOff>
    </xdr:from>
    <xdr:to>
      <xdr:col>18</xdr:col>
      <xdr:colOff>333375</xdr:colOff>
      <xdr:row>3</xdr:row>
      <xdr:rowOff>790575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E8137-C9B9-468D-837B-5F7E81DD398F}"/>
            </a:ext>
          </a:extLst>
        </xdr:cNvPr>
        <xdr:cNvSpPr txBox="1"/>
      </xdr:nvSpPr>
      <xdr:spPr>
        <a:xfrm>
          <a:off x="96393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8"/>
  <sheetViews>
    <sheetView tabSelected="1" topLeftCell="A3" workbookViewId="0"/>
  </sheetViews>
  <sheetFormatPr defaultColWidth="9.1328125" defaultRowHeight="14.25" x14ac:dyDescent="0.45"/>
  <cols>
    <col min="1" max="1" width="34.73046875" style="3" customWidth="1"/>
    <col min="2" max="2" width="13.59765625" style="3" customWidth="1"/>
    <col min="3" max="3" width="12.1328125" style="3" customWidth="1"/>
    <col min="4" max="6" width="16.59765625" style="3" customWidth="1"/>
    <col min="7" max="7" width="10.73046875" style="3" customWidth="1"/>
    <col min="8" max="8" width="26.3984375" style="3" customWidth="1"/>
    <col min="9" max="9" width="11.265625" style="3" customWidth="1"/>
    <col min="10" max="16384" width="9.1328125" style="3"/>
  </cols>
  <sheetData>
    <row r="1" spans="1:9" x14ac:dyDescent="0.45">
      <c r="A1" s="2" t="s">
        <v>10</v>
      </c>
    </row>
    <row r="2" spans="1:9" x14ac:dyDescent="0.45">
      <c r="A2" s="2"/>
    </row>
    <row r="3" spans="1:9" x14ac:dyDescent="0.45">
      <c r="A3" s="2" t="s">
        <v>11</v>
      </c>
      <c r="H3" s="2" t="s">
        <v>16</v>
      </c>
    </row>
    <row r="4" spans="1:9" x14ac:dyDescent="0.45">
      <c r="A4" s="3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H4" s="5" t="s">
        <v>50</v>
      </c>
      <c r="I4" s="5" t="s">
        <v>31</v>
      </c>
    </row>
    <row r="5" spans="1:9" x14ac:dyDescent="0.45">
      <c r="A5" s="6" t="s">
        <v>1</v>
      </c>
      <c r="B5" s="9">
        <v>1.5</v>
      </c>
      <c r="C5" s="9">
        <v>3</v>
      </c>
      <c r="D5" s="9">
        <v>5</v>
      </c>
      <c r="E5" s="9">
        <v>6</v>
      </c>
      <c r="F5" s="9">
        <v>8</v>
      </c>
      <c r="H5" s="5" t="s">
        <v>42</v>
      </c>
      <c r="I5" s="5" t="s">
        <v>32</v>
      </c>
    </row>
    <row r="6" spans="1:9" x14ac:dyDescent="0.45">
      <c r="A6" s="3" t="s">
        <v>2</v>
      </c>
      <c r="B6" s="9">
        <v>30</v>
      </c>
      <c r="C6" s="9">
        <v>25</v>
      </c>
      <c r="D6" s="9">
        <v>40</v>
      </c>
      <c r="E6" s="9">
        <v>45</v>
      </c>
      <c r="F6" s="9">
        <v>55</v>
      </c>
      <c r="H6" s="5" t="s">
        <v>9</v>
      </c>
      <c r="I6" s="5" t="s">
        <v>17</v>
      </c>
    </row>
    <row r="7" spans="1:9" x14ac:dyDescent="0.45">
      <c r="A7" s="3" t="s">
        <v>3</v>
      </c>
      <c r="B7" s="9">
        <v>1000</v>
      </c>
      <c r="C7" s="9">
        <v>1000</v>
      </c>
      <c r="D7" s="9">
        <v>1000</v>
      </c>
      <c r="E7" s="9">
        <v>200</v>
      </c>
      <c r="F7" s="9">
        <v>200</v>
      </c>
      <c r="H7" s="5" t="s">
        <v>18</v>
      </c>
      <c r="I7" s="5" t="s">
        <v>19</v>
      </c>
    </row>
    <row r="8" spans="1:9" x14ac:dyDescent="0.45">
      <c r="B8" s="10"/>
      <c r="C8" s="10"/>
      <c r="D8" s="10"/>
      <c r="E8" s="10"/>
      <c r="F8" s="10"/>
      <c r="H8" s="5" t="s">
        <v>20</v>
      </c>
      <c r="I8" s="5" t="s">
        <v>21</v>
      </c>
    </row>
    <row r="9" spans="1:9" x14ac:dyDescent="0.45">
      <c r="A9" s="3" t="s">
        <v>29</v>
      </c>
      <c r="B9" s="11">
        <v>2000</v>
      </c>
      <c r="C9" s="11">
        <v>2500</v>
      </c>
      <c r="D9" s="11">
        <v>3000</v>
      </c>
      <c r="E9" s="11">
        <v>5500</v>
      </c>
      <c r="F9" s="11">
        <v>7000</v>
      </c>
      <c r="H9" s="5" t="s">
        <v>22</v>
      </c>
      <c r="I9" s="5" t="s">
        <v>33</v>
      </c>
    </row>
    <row r="10" spans="1:9" x14ac:dyDescent="0.45">
      <c r="B10" s="10"/>
      <c r="C10" s="10"/>
      <c r="D10" s="10"/>
      <c r="E10" s="10"/>
      <c r="F10" s="10"/>
      <c r="H10" s="5" t="s">
        <v>51</v>
      </c>
      <c r="I10" s="5" t="s">
        <v>30</v>
      </c>
    </row>
    <row r="11" spans="1:9" x14ac:dyDescent="0.45">
      <c r="A11" s="2" t="s">
        <v>12</v>
      </c>
      <c r="B11" s="10"/>
      <c r="C11" s="10"/>
      <c r="D11" s="10"/>
      <c r="E11" s="10"/>
      <c r="F11" s="10"/>
    </row>
    <row r="12" spans="1:9" x14ac:dyDescent="0.45">
      <c r="A12" s="3" t="s">
        <v>0</v>
      </c>
      <c r="B12" s="12" t="s">
        <v>24</v>
      </c>
      <c r="C12" s="12" t="s">
        <v>25</v>
      </c>
      <c r="D12" s="12" t="s">
        <v>26</v>
      </c>
      <c r="E12" s="12" t="s">
        <v>27</v>
      </c>
      <c r="F12" s="12" t="s">
        <v>28</v>
      </c>
    </row>
    <row r="13" spans="1:9" x14ac:dyDescent="0.45">
      <c r="A13" s="3" t="s">
        <v>41</v>
      </c>
      <c r="B13" s="13">
        <v>1</v>
      </c>
      <c r="C13" s="13">
        <v>0</v>
      </c>
      <c r="D13" s="13">
        <v>0</v>
      </c>
      <c r="E13" s="13">
        <v>1</v>
      </c>
      <c r="F13" s="13">
        <v>1</v>
      </c>
    </row>
    <row r="14" spans="1:9" x14ac:dyDescent="0.45">
      <c r="B14" s="7"/>
      <c r="C14" s="7"/>
      <c r="D14" s="7"/>
      <c r="E14" s="7"/>
      <c r="F14" s="7"/>
    </row>
    <row r="15" spans="1:9" x14ac:dyDescent="0.45">
      <c r="A15" s="3" t="s">
        <v>48</v>
      </c>
      <c r="B15" s="10">
        <f>B7*B13</f>
        <v>1000</v>
      </c>
      <c r="C15" s="10">
        <f>C7*C13</f>
        <v>0</v>
      </c>
      <c r="D15" s="10">
        <f>D7*D13</f>
        <v>0</v>
      </c>
      <c r="E15" s="10">
        <f>E7*E13</f>
        <v>200</v>
      </c>
      <c r="F15" s="10">
        <f>F7*F13</f>
        <v>200</v>
      </c>
    </row>
    <row r="16" spans="1:9" x14ac:dyDescent="0.45"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</row>
    <row r="17" spans="1:6" x14ac:dyDescent="0.45">
      <c r="A17" s="3" t="s">
        <v>4</v>
      </c>
      <c r="B17" s="13">
        <v>1000</v>
      </c>
      <c r="C17" s="13">
        <v>0</v>
      </c>
      <c r="D17" s="13">
        <v>0</v>
      </c>
      <c r="E17" s="13">
        <v>200</v>
      </c>
      <c r="F17" s="13">
        <v>472.72726440429688</v>
      </c>
    </row>
    <row r="18" spans="1:6" x14ac:dyDescent="0.45"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</row>
    <row r="19" spans="1:6" x14ac:dyDescent="0.45">
      <c r="A19" s="3" t="s">
        <v>49</v>
      </c>
      <c r="B19" s="7">
        <f>B13*MIN($D$23/B5,$D$24/B6)</f>
        <v>2166.6666666666665</v>
      </c>
      <c r="C19" s="7">
        <f>C13*MIN($D$23/C5,$D$24/C6)</f>
        <v>0</v>
      </c>
      <c r="D19" s="7">
        <f>D13*MIN($D$23/D5,$D$24/D6)</f>
        <v>0</v>
      </c>
      <c r="E19" s="7">
        <f>E13*MIN($D$23/E5,$D$24/E6)</f>
        <v>1083.3333333333333</v>
      </c>
      <c r="F19" s="7">
        <f>F13*MIN($D$23/F5,$D$24/F6)</f>
        <v>812.5</v>
      </c>
    </row>
    <row r="20" spans="1:6" x14ac:dyDescent="0.45">
      <c r="B20" s="7"/>
      <c r="C20" s="7"/>
      <c r="D20" s="7"/>
      <c r="E20" s="7"/>
      <c r="F20" s="7"/>
    </row>
    <row r="21" spans="1:6" x14ac:dyDescent="0.45">
      <c r="A21" s="2" t="s">
        <v>5</v>
      </c>
      <c r="B21" s="7"/>
      <c r="C21" s="7"/>
      <c r="D21" s="7"/>
      <c r="E21" s="7"/>
      <c r="F21" s="7"/>
    </row>
    <row r="22" spans="1:6" x14ac:dyDescent="0.45">
      <c r="B22" s="8" t="s">
        <v>13</v>
      </c>
      <c r="C22" s="8"/>
      <c r="D22" s="8" t="s">
        <v>14</v>
      </c>
      <c r="E22" s="8"/>
      <c r="F22" s="8"/>
    </row>
    <row r="23" spans="1:6" x14ac:dyDescent="0.45">
      <c r="A23" s="3" t="s">
        <v>6</v>
      </c>
      <c r="B23" s="7">
        <f>SUMPRODUCT(B5:F5,Units_produced)</f>
        <v>6481.818115234375</v>
      </c>
      <c r="C23" s="15" t="s">
        <v>7</v>
      </c>
      <c r="D23" s="9">
        <v>6500</v>
      </c>
      <c r="E23" s="7"/>
      <c r="F23" s="7"/>
    </row>
    <row r="24" spans="1:6" x14ac:dyDescent="0.45">
      <c r="A24" s="3" t="s">
        <v>8</v>
      </c>
      <c r="B24" s="7">
        <f>SUMPRODUCT(B6:F6,Units_produced)</f>
        <v>64999.999542236328</v>
      </c>
      <c r="C24" s="15" t="s">
        <v>7</v>
      </c>
      <c r="D24" s="9">
        <v>65000</v>
      </c>
      <c r="E24" s="7"/>
      <c r="F24" s="7"/>
    </row>
    <row r="25" spans="1:6" x14ac:dyDescent="0.45">
      <c r="B25" s="7"/>
      <c r="C25" s="10"/>
      <c r="D25" s="10"/>
      <c r="E25" s="10"/>
      <c r="F25" s="10"/>
    </row>
    <row r="26" spans="1:6" x14ac:dyDescent="0.45">
      <c r="A26" s="2" t="s">
        <v>15</v>
      </c>
      <c r="B26" s="10"/>
      <c r="C26" s="10"/>
      <c r="D26" s="10"/>
      <c r="E26" s="10"/>
      <c r="F26" s="10"/>
    </row>
    <row r="27" spans="1:6" x14ac:dyDescent="0.45">
      <c r="A27" s="3" t="s">
        <v>9</v>
      </c>
      <c r="B27" s="16">
        <f>SUMPRODUCT(B9:F9,Units_produced)</f>
        <v>6409090.8508300781</v>
      </c>
      <c r="C27" s="10"/>
      <c r="D27" s="10"/>
      <c r="E27" s="10"/>
      <c r="F27" s="10"/>
    </row>
    <row r="28" spans="1:6" x14ac:dyDescent="0.45">
      <c r="B28" s="10"/>
      <c r="C28" s="10"/>
      <c r="D28" s="10"/>
      <c r="E28" s="10"/>
      <c r="F28" s="10"/>
    </row>
  </sheetData>
  <phoneticPr fontId="2" type="noConversion"/>
  <printOptions horizontalCentered="1" verticalCentered="1" headings="1" gridLines="1" gridLinesSet="0"/>
  <pageMargins left="0.75" right="0.75" top="1" bottom="1" header="0.5" footer="0.5"/>
  <pageSetup scale="35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25DE-14F1-4570-B168-B3CE6E10A30F}">
  <dimension ref="A1:N15"/>
  <sheetViews>
    <sheetView workbookViewId="0"/>
  </sheetViews>
  <sheetFormatPr defaultRowHeight="14.25" x14ac:dyDescent="0.45"/>
  <cols>
    <col min="12" max="12" width="10.265625" bestFit="1" customWidth="1"/>
  </cols>
  <sheetData>
    <row r="1" spans="1:14" x14ac:dyDescent="0.45">
      <c r="A1" s="28" t="s">
        <v>52</v>
      </c>
      <c r="N1" s="29" t="str">
        <f>CONCATENATE("Sensitivity of ",$N$4," to ","Minimum production level of large minivan")</f>
        <v>Sensitivity of Units_produced_1 to Minimum production level of large minivan</v>
      </c>
    </row>
    <row r="3" spans="1:14" x14ac:dyDescent="0.45">
      <c r="A3" t="s">
        <v>65</v>
      </c>
      <c r="N3" t="s">
        <v>39</v>
      </c>
    </row>
    <row r="4" spans="1:14" ht="140.65" x14ac:dyDescent="0.45">
      <c r="B4" s="26" t="s">
        <v>54</v>
      </c>
      <c r="C4" s="26" t="s">
        <v>55</v>
      </c>
      <c r="D4" s="26" t="s">
        <v>56</v>
      </c>
      <c r="E4" s="26" t="s">
        <v>57</v>
      </c>
      <c r="F4" s="26" t="s">
        <v>58</v>
      </c>
      <c r="G4" s="26" t="s">
        <v>43</v>
      </c>
      <c r="H4" s="26" t="s">
        <v>44</v>
      </c>
      <c r="I4" s="26" t="s">
        <v>45</v>
      </c>
      <c r="J4" s="26" t="s">
        <v>46</v>
      </c>
      <c r="K4" s="26" t="s">
        <v>47</v>
      </c>
      <c r="L4" s="26" t="s">
        <v>9</v>
      </c>
      <c r="M4" s="29">
        <f>MATCH($N$4,OutputAddresses,0)</f>
        <v>1</v>
      </c>
      <c r="N4" s="27" t="s">
        <v>54</v>
      </c>
    </row>
    <row r="5" spans="1:14" x14ac:dyDescent="0.45">
      <c r="A5" s="30">
        <v>0</v>
      </c>
      <c r="B5" s="17">
        <v>999.99999999999966</v>
      </c>
      <c r="C5" s="18">
        <v>0</v>
      </c>
      <c r="D5" s="18">
        <v>2.2737367544323206E-13</v>
      </c>
      <c r="E5" s="18">
        <v>199.99999999999991</v>
      </c>
      <c r="F5" s="18">
        <v>472.7272727272728</v>
      </c>
      <c r="G5" s="18">
        <v>1</v>
      </c>
      <c r="H5" s="18">
        <v>0</v>
      </c>
      <c r="I5" s="18">
        <v>0</v>
      </c>
      <c r="J5" s="18">
        <v>1</v>
      </c>
      <c r="K5" s="18">
        <v>1</v>
      </c>
      <c r="L5" s="19">
        <v>6409090.9100000001</v>
      </c>
      <c r="N5">
        <f>INDEX(OutputValues,1,$M$4)</f>
        <v>999.99999999999966</v>
      </c>
    </row>
    <row r="6" spans="1:14" x14ac:dyDescent="0.45">
      <c r="A6" s="30">
        <v>100</v>
      </c>
      <c r="B6" s="20">
        <v>999.99999999999977</v>
      </c>
      <c r="C6" s="21">
        <v>0</v>
      </c>
      <c r="D6" s="21">
        <v>2.2737367544323206E-13</v>
      </c>
      <c r="E6" s="21">
        <v>199.99999999999997</v>
      </c>
      <c r="F6" s="21">
        <v>472.72727272727275</v>
      </c>
      <c r="G6" s="21">
        <v>1</v>
      </c>
      <c r="H6" s="21">
        <v>0</v>
      </c>
      <c r="I6" s="21">
        <v>0</v>
      </c>
      <c r="J6" s="21">
        <v>1</v>
      </c>
      <c r="K6" s="21">
        <v>1</v>
      </c>
      <c r="L6" s="22">
        <v>6409090.9100000001</v>
      </c>
      <c r="N6">
        <f>INDEX(OutputValues,2,$M$4)</f>
        <v>999.99999999999977</v>
      </c>
    </row>
    <row r="7" spans="1:14" x14ac:dyDescent="0.45">
      <c r="A7" s="30">
        <v>200</v>
      </c>
      <c r="B7" s="20">
        <v>1000.0000000000001</v>
      </c>
      <c r="C7" s="21">
        <v>0</v>
      </c>
      <c r="D7" s="21">
        <v>2.2737367544323206E-13</v>
      </c>
      <c r="E7" s="21">
        <v>199.99999999999994</v>
      </c>
      <c r="F7" s="21">
        <v>472.72727272727263</v>
      </c>
      <c r="G7" s="21">
        <v>1</v>
      </c>
      <c r="H7" s="21">
        <v>0</v>
      </c>
      <c r="I7" s="21">
        <v>0</v>
      </c>
      <c r="J7" s="21">
        <v>1</v>
      </c>
      <c r="K7" s="21">
        <v>1</v>
      </c>
      <c r="L7" s="22">
        <v>6409090.9100000001</v>
      </c>
      <c r="N7">
        <f>INDEX(OutputValues,3,$M$4)</f>
        <v>1000.0000000000001</v>
      </c>
    </row>
    <row r="8" spans="1:14" x14ac:dyDescent="0.45">
      <c r="A8" s="30">
        <v>300</v>
      </c>
      <c r="B8" s="20">
        <v>999.99999999999966</v>
      </c>
      <c r="C8" s="21">
        <v>0</v>
      </c>
      <c r="D8" s="21">
        <v>0</v>
      </c>
      <c r="E8" s="21">
        <v>200.00000000000009</v>
      </c>
      <c r="F8" s="21">
        <v>472.72727272727286</v>
      </c>
      <c r="G8" s="21">
        <v>1</v>
      </c>
      <c r="H8" s="21">
        <v>0</v>
      </c>
      <c r="I8" s="21">
        <v>0</v>
      </c>
      <c r="J8" s="21">
        <v>1</v>
      </c>
      <c r="K8" s="21">
        <v>1</v>
      </c>
      <c r="L8" s="22">
        <v>6409090.9100000001</v>
      </c>
      <c r="N8">
        <f>INDEX(OutputValues,4,$M$4)</f>
        <v>999.99999999999966</v>
      </c>
    </row>
    <row r="9" spans="1:14" x14ac:dyDescent="0.45">
      <c r="A9" s="30">
        <v>400</v>
      </c>
      <c r="B9" s="20">
        <v>999.99999999999989</v>
      </c>
      <c r="C9" s="21">
        <v>0</v>
      </c>
      <c r="D9" s="21">
        <v>0</v>
      </c>
      <c r="E9" s="21">
        <v>200.00000000000014</v>
      </c>
      <c r="F9" s="21">
        <v>472.72727272727275</v>
      </c>
      <c r="G9" s="21">
        <v>1</v>
      </c>
      <c r="H9" s="21">
        <v>0</v>
      </c>
      <c r="I9" s="21">
        <v>0</v>
      </c>
      <c r="J9" s="21">
        <v>1</v>
      </c>
      <c r="K9" s="21">
        <v>1</v>
      </c>
      <c r="L9" s="22">
        <v>6409090.9100000001</v>
      </c>
      <c r="N9">
        <f>INDEX(OutputValues,5,$M$4)</f>
        <v>999.99999999999989</v>
      </c>
    </row>
    <row r="10" spans="1:14" x14ac:dyDescent="0.45">
      <c r="A10" s="30">
        <v>500</v>
      </c>
      <c r="B10" s="20">
        <v>1031.7460317460318</v>
      </c>
      <c r="C10" s="21">
        <v>0</v>
      </c>
      <c r="D10" s="21">
        <v>0</v>
      </c>
      <c r="E10" s="21">
        <v>0</v>
      </c>
      <c r="F10" s="21">
        <v>619.04761904761904</v>
      </c>
      <c r="G10" s="21">
        <v>1</v>
      </c>
      <c r="H10" s="21">
        <v>0</v>
      </c>
      <c r="I10" s="21">
        <v>0</v>
      </c>
      <c r="J10" s="21">
        <v>0</v>
      </c>
      <c r="K10" s="21">
        <v>1</v>
      </c>
      <c r="L10" s="22">
        <v>6396825.4000000004</v>
      </c>
      <c r="N10">
        <f>INDEX(OutputValues,6,$M$4)</f>
        <v>1031.7460317460318</v>
      </c>
    </row>
    <row r="11" spans="1:14" x14ac:dyDescent="0.45">
      <c r="A11" s="30">
        <v>600</v>
      </c>
      <c r="B11" s="20">
        <v>1031.7460317460318</v>
      </c>
      <c r="C11" s="21">
        <v>0</v>
      </c>
      <c r="D11" s="21">
        <v>0</v>
      </c>
      <c r="E11" s="21">
        <v>0</v>
      </c>
      <c r="F11" s="21">
        <v>619.04761904761926</v>
      </c>
      <c r="G11" s="21">
        <v>1</v>
      </c>
      <c r="H11" s="21">
        <v>0</v>
      </c>
      <c r="I11" s="21">
        <v>0</v>
      </c>
      <c r="J11" s="21">
        <v>0</v>
      </c>
      <c r="K11" s="21">
        <v>1</v>
      </c>
      <c r="L11" s="22">
        <v>6396825.4000000004</v>
      </c>
      <c r="N11">
        <f>INDEX(OutputValues,7,$M$4)</f>
        <v>1031.7460317460318</v>
      </c>
    </row>
    <row r="12" spans="1:14" x14ac:dyDescent="0.45">
      <c r="A12" s="30">
        <v>700</v>
      </c>
      <c r="B12" s="20">
        <v>1000</v>
      </c>
      <c r="C12" s="21">
        <v>0</v>
      </c>
      <c r="D12" s="21">
        <v>0</v>
      </c>
      <c r="E12" s="21">
        <v>777.77777777777771</v>
      </c>
      <c r="F12" s="21">
        <v>0</v>
      </c>
      <c r="G12" s="21">
        <v>1</v>
      </c>
      <c r="H12" s="21">
        <v>0</v>
      </c>
      <c r="I12" s="21">
        <v>0</v>
      </c>
      <c r="J12" s="21">
        <v>1</v>
      </c>
      <c r="K12" s="21">
        <v>0</v>
      </c>
      <c r="L12" s="22">
        <v>6277777.7800000003</v>
      </c>
      <c r="N12">
        <f>INDEX(OutputValues,8,$M$4)</f>
        <v>1000</v>
      </c>
    </row>
    <row r="13" spans="1:14" x14ac:dyDescent="0.45">
      <c r="A13" s="30">
        <v>800</v>
      </c>
      <c r="B13" s="20">
        <v>1000</v>
      </c>
      <c r="C13" s="21">
        <v>0</v>
      </c>
      <c r="D13" s="21">
        <v>0</v>
      </c>
      <c r="E13" s="21">
        <v>777.77777777777771</v>
      </c>
      <c r="F13" s="21">
        <v>0</v>
      </c>
      <c r="G13" s="21">
        <v>1</v>
      </c>
      <c r="H13" s="21">
        <v>0</v>
      </c>
      <c r="I13" s="21">
        <v>0</v>
      </c>
      <c r="J13" s="21">
        <v>1</v>
      </c>
      <c r="K13" s="21">
        <v>0</v>
      </c>
      <c r="L13" s="22">
        <v>6277777.7800000003</v>
      </c>
      <c r="N13">
        <f>INDEX(OutputValues,9,$M$4)</f>
        <v>1000</v>
      </c>
    </row>
    <row r="14" spans="1:14" x14ac:dyDescent="0.45">
      <c r="A14" s="30">
        <v>900</v>
      </c>
      <c r="B14" s="20">
        <v>999.99999999999966</v>
      </c>
      <c r="C14" s="21">
        <v>0</v>
      </c>
      <c r="D14" s="21">
        <v>2.2737367544323206E-13</v>
      </c>
      <c r="E14" s="21">
        <v>777.77777777777771</v>
      </c>
      <c r="F14" s="21">
        <v>0</v>
      </c>
      <c r="G14" s="21">
        <v>1</v>
      </c>
      <c r="H14" s="21">
        <v>0</v>
      </c>
      <c r="I14" s="21">
        <v>0</v>
      </c>
      <c r="J14" s="21">
        <v>1</v>
      </c>
      <c r="K14" s="21">
        <v>0</v>
      </c>
      <c r="L14" s="22">
        <v>6277777.7800000003</v>
      </c>
      <c r="N14">
        <f>INDEX(OutputValues,10,$M$4)</f>
        <v>999.99999999999966</v>
      </c>
    </row>
    <row r="15" spans="1:14" x14ac:dyDescent="0.45">
      <c r="A15" s="30">
        <v>1000</v>
      </c>
      <c r="B15" s="23">
        <v>999.99999999999966</v>
      </c>
      <c r="C15" s="24">
        <v>0</v>
      </c>
      <c r="D15" s="24">
        <v>2.2737367544323206E-13</v>
      </c>
      <c r="E15" s="24">
        <v>777.77777777777771</v>
      </c>
      <c r="F15" s="24">
        <v>0</v>
      </c>
      <c r="G15" s="24">
        <v>1</v>
      </c>
      <c r="H15" s="24">
        <v>0</v>
      </c>
      <c r="I15" s="24">
        <v>0</v>
      </c>
      <c r="J15" s="24">
        <v>1</v>
      </c>
      <c r="K15" s="24">
        <v>0</v>
      </c>
      <c r="L15" s="25">
        <v>6277777.7800000003</v>
      </c>
      <c r="N15">
        <f>INDEX(OutputValues,11,$M$4)</f>
        <v>999.99999999999966</v>
      </c>
    </row>
  </sheetData>
  <dataValidations count="1">
    <dataValidation type="list" allowBlank="1" showInputMessage="1" showErrorMessage="1" sqref="N4" xr:uid="{6D92B2EE-37BC-47BB-906A-3732D675AB06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092C-271B-4E35-BE2A-B9596BB05323}">
  <dimension ref="A1:N15"/>
  <sheetViews>
    <sheetView topLeftCell="A16" workbookViewId="0">
      <selection activeCell="L24" sqref="L24"/>
    </sheetView>
  </sheetViews>
  <sheetFormatPr defaultRowHeight="14.25" x14ac:dyDescent="0.45"/>
  <cols>
    <col min="12" max="12" width="10.265625" bestFit="1" customWidth="1"/>
  </cols>
  <sheetData>
    <row r="1" spans="1:14" x14ac:dyDescent="0.45">
      <c r="A1" s="28" t="s">
        <v>52</v>
      </c>
      <c r="N1" s="29" t="str">
        <f>CONCATENATE("Sensitivity of ",$N$4," to ","Minimum Production level of Compact Cars")</f>
        <v>Sensitivity of Profit to Minimum Production level of Compact Cars</v>
      </c>
    </row>
    <row r="3" spans="1:14" x14ac:dyDescent="0.45">
      <c r="A3" t="s">
        <v>63</v>
      </c>
      <c r="N3" t="s">
        <v>39</v>
      </c>
    </row>
    <row r="4" spans="1:14" ht="140.65" x14ac:dyDescent="0.45">
      <c r="B4" s="26" t="s">
        <v>54</v>
      </c>
      <c r="C4" s="26" t="s">
        <v>55</v>
      </c>
      <c r="D4" s="26" t="s">
        <v>56</v>
      </c>
      <c r="E4" s="26" t="s">
        <v>57</v>
      </c>
      <c r="F4" s="26" t="s">
        <v>58</v>
      </c>
      <c r="G4" s="26" t="s">
        <v>43</v>
      </c>
      <c r="H4" s="26" t="s">
        <v>44</v>
      </c>
      <c r="I4" s="26" t="s">
        <v>45</v>
      </c>
      <c r="J4" s="26" t="s">
        <v>46</v>
      </c>
      <c r="K4" s="26" t="s">
        <v>47</v>
      </c>
      <c r="L4" s="26" t="s">
        <v>9</v>
      </c>
      <c r="M4" s="29">
        <f>MATCH($N$4,OutputAddresses,0)</f>
        <v>11</v>
      </c>
      <c r="N4" s="27" t="s">
        <v>9</v>
      </c>
    </row>
    <row r="5" spans="1:14" x14ac:dyDescent="0.45">
      <c r="A5" s="30">
        <v>500</v>
      </c>
      <c r="B5" s="17">
        <v>866.6666666666672</v>
      </c>
      <c r="C5" s="18">
        <v>0</v>
      </c>
      <c r="D5" s="18">
        <v>2.2737367544323206E-13</v>
      </c>
      <c r="E5" s="18">
        <v>866.66666666666629</v>
      </c>
      <c r="F5" s="18">
        <v>0</v>
      </c>
      <c r="G5" s="18">
        <v>1</v>
      </c>
      <c r="H5" s="18">
        <v>0</v>
      </c>
      <c r="I5" s="18">
        <v>0</v>
      </c>
      <c r="J5" s="18">
        <v>1</v>
      </c>
      <c r="K5" s="18">
        <v>0</v>
      </c>
      <c r="L5" s="19">
        <v>6500000</v>
      </c>
      <c r="N5">
        <f>INDEX(OutputValues,1,$M$4)</f>
        <v>6500000</v>
      </c>
    </row>
    <row r="6" spans="1:14" x14ac:dyDescent="0.45">
      <c r="A6" s="30">
        <v>600</v>
      </c>
      <c r="B6" s="20">
        <v>866.66666666666697</v>
      </c>
      <c r="C6" s="21">
        <v>0</v>
      </c>
      <c r="D6" s="21">
        <v>2.2737367544323206E-13</v>
      </c>
      <c r="E6" s="21">
        <v>866.66666666666629</v>
      </c>
      <c r="F6" s="21">
        <v>0</v>
      </c>
      <c r="G6" s="21">
        <v>1</v>
      </c>
      <c r="H6" s="21">
        <v>0</v>
      </c>
      <c r="I6" s="21">
        <v>0</v>
      </c>
      <c r="J6" s="21">
        <v>1</v>
      </c>
      <c r="K6" s="21">
        <v>0</v>
      </c>
      <c r="L6" s="22">
        <v>6500000</v>
      </c>
      <c r="N6">
        <f>INDEX(OutputValues,2,$M$4)</f>
        <v>6500000</v>
      </c>
    </row>
    <row r="7" spans="1:14" x14ac:dyDescent="0.45">
      <c r="A7" s="30">
        <v>700</v>
      </c>
      <c r="B7" s="20">
        <v>866.66666666666697</v>
      </c>
      <c r="C7" s="21">
        <v>0</v>
      </c>
      <c r="D7" s="21">
        <v>2.2737367544323206E-13</v>
      </c>
      <c r="E7" s="21">
        <v>866.66666666666629</v>
      </c>
      <c r="F7" s="21">
        <v>0</v>
      </c>
      <c r="G7" s="21">
        <v>1</v>
      </c>
      <c r="H7" s="21">
        <v>0</v>
      </c>
      <c r="I7" s="21">
        <v>0</v>
      </c>
      <c r="J7" s="21">
        <v>1</v>
      </c>
      <c r="K7" s="21">
        <v>0</v>
      </c>
      <c r="L7" s="22">
        <v>6500000</v>
      </c>
      <c r="N7">
        <f>INDEX(OutputValues,3,$M$4)</f>
        <v>6500000</v>
      </c>
    </row>
    <row r="8" spans="1:14" x14ac:dyDescent="0.45">
      <c r="A8" s="30">
        <v>800</v>
      </c>
      <c r="B8" s="20">
        <v>866.6666666666672</v>
      </c>
      <c r="C8" s="21">
        <v>0</v>
      </c>
      <c r="D8" s="21">
        <v>2.2737367544323206E-13</v>
      </c>
      <c r="E8" s="21">
        <v>866.66666666666629</v>
      </c>
      <c r="F8" s="21">
        <v>0</v>
      </c>
      <c r="G8" s="21">
        <v>1</v>
      </c>
      <c r="H8" s="21">
        <v>0</v>
      </c>
      <c r="I8" s="21">
        <v>0</v>
      </c>
      <c r="J8" s="21">
        <v>1</v>
      </c>
      <c r="K8" s="21">
        <v>0</v>
      </c>
      <c r="L8" s="22">
        <v>6500000</v>
      </c>
      <c r="N8">
        <f>INDEX(OutputValues,4,$M$4)</f>
        <v>6500000</v>
      </c>
    </row>
    <row r="9" spans="1:14" x14ac:dyDescent="0.45">
      <c r="A9" s="30">
        <v>900</v>
      </c>
      <c r="B9" s="20">
        <v>920.00000000000057</v>
      </c>
      <c r="C9" s="21">
        <v>0</v>
      </c>
      <c r="D9" s="21">
        <v>2.2737367544323206E-13</v>
      </c>
      <c r="E9" s="21">
        <v>586.6666666666664</v>
      </c>
      <c r="F9" s="21">
        <v>199.99999999999991</v>
      </c>
      <c r="G9" s="21">
        <v>1</v>
      </c>
      <c r="H9" s="21">
        <v>0</v>
      </c>
      <c r="I9" s="21">
        <v>0</v>
      </c>
      <c r="J9" s="21">
        <v>1</v>
      </c>
      <c r="K9" s="21">
        <v>1</v>
      </c>
      <c r="L9" s="22">
        <v>6466666.6699999999</v>
      </c>
      <c r="N9">
        <f>INDEX(OutputValues,5,$M$4)</f>
        <v>6466666.6699999999</v>
      </c>
    </row>
    <row r="10" spans="1:14" x14ac:dyDescent="0.45">
      <c r="A10" s="30">
        <v>1000</v>
      </c>
      <c r="B10" s="20">
        <v>1000.0000000000001</v>
      </c>
      <c r="C10" s="21">
        <v>0</v>
      </c>
      <c r="D10" s="21">
        <v>2.2737367544323206E-13</v>
      </c>
      <c r="E10" s="21">
        <v>199.99999999999994</v>
      </c>
      <c r="F10" s="21">
        <v>472.72727272727263</v>
      </c>
      <c r="G10" s="21">
        <v>1</v>
      </c>
      <c r="H10" s="21">
        <v>0</v>
      </c>
      <c r="I10" s="21">
        <v>0</v>
      </c>
      <c r="J10" s="21">
        <v>1</v>
      </c>
      <c r="K10" s="21">
        <v>1</v>
      </c>
      <c r="L10" s="22">
        <v>6409090.9100000001</v>
      </c>
      <c r="N10">
        <f>INDEX(OutputValues,6,$M$4)</f>
        <v>6409090.9100000001</v>
      </c>
    </row>
    <row r="11" spans="1:14" x14ac:dyDescent="0.45">
      <c r="A11" s="30">
        <v>1100</v>
      </c>
      <c r="B11" s="20">
        <v>1100.0000000000002</v>
      </c>
      <c r="C11" s="21">
        <v>0</v>
      </c>
      <c r="D11" s="21">
        <v>2.2737367544323206E-13</v>
      </c>
      <c r="E11" s="21">
        <v>0</v>
      </c>
      <c r="F11" s="21">
        <v>581.81818181818164</v>
      </c>
      <c r="G11" s="21">
        <v>1</v>
      </c>
      <c r="H11" s="21">
        <v>0</v>
      </c>
      <c r="I11" s="21">
        <v>0</v>
      </c>
      <c r="J11" s="21">
        <v>0</v>
      </c>
      <c r="K11" s="21">
        <v>1</v>
      </c>
      <c r="L11" s="22">
        <v>6272727.2699999996</v>
      </c>
      <c r="N11">
        <f>INDEX(OutputValues,7,$M$4)</f>
        <v>6272727.2699999996</v>
      </c>
    </row>
    <row r="12" spans="1:14" x14ac:dyDescent="0.45">
      <c r="A12" s="30">
        <v>1200</v>
      </c>
      <c r="B12" s="20">
        <v>1200.0000000000002</v>
      </c>
      <c r="C12" s="21">
        <v>0</v>
      </c>
      <c r="D12" s="21">
        <v>2.2737367544323206E-13</v>
      </c>
      <c r="E12" s="21">
        <v>0</v>
      </c>
      <c r="F12" s="21">
        <v>527.27272727272714</v>
      </c>
      <c r="G12" s="21">
        <v>1</v>
      </c>
      <c r="H12" s="21">
        <v>0</v>
      </c>
      <c r="I12" s="21">
        <v>0</v>
      </c>
      <c r="J12" s="21">
        <v>0</v>
      </c>
      <c r="K12" s="21">
        <v>1</v>
      </c>
      <c r="L12" s="22">
        <v>6090909.0899999999</v>
      </c>
      <c r="N12">
        <f>INDEX(OutputValues,8,$M$4)</f>
        <v>6090909.0899999999</v>
      </c>
    </row>
    <row r="13" spans="1:14" x14ac:dyDescent="0.45">
      <c r="A13" s="30">
        <v>1300</v>
      </c>
      <c r="B13" s="20">
        <v>0</v>
      </c>
      <c r="C13" s="21">
        <v>0</v>
      </c>
      <c r="D13" s="21">
        <v>2.2737367544323206E-13</v>
      </c>
      <c r="E13" s="21">
        <v>1083.333333333333</v>
      </c>
      <c r="F13" s="21">
        <v>0</v>
      </c>
      <c r="G13" s="21">
        <v>0</v>
      </c>
      <c r="H13" s="21">
        <v>0</v>
      </c>
      <c r="I13" s="21">
        <v>0</v>
      </c>
      <c r="J13" s="21">
        <v>1</v>
      </c>
      <c r="K13" s="21">
        <v>0</v>
      </c>
      <c r="L13" s="22">
        <v>5958333.3300000001</v>
      </c>
      <c r="N13">
        <f>INDEX(OutputValues,9,$M$4)</f>
        <v>5958333.3300000001</v>
      </c>
    </row>
    <row r="14" spans="1:14" x14ac:dyDescent="0.45">
      <c r="A14" s="30">
        <v>1400</v>
      </c>
      <c r="B14" s="20">
        <v>0</v>
      </c>
      <c r="C14" s="21">
        <v>0</v>
      </c>
      <c r="D14" s="21">
        <v>2.2737367544323206E-13</v>
      </c>
      <c r="E14" s="21">
        <v>1083.333333333333</v>
      </c>
      <c r="F14" s="21">
        <v>0</v>
      </c>
      <c r="G14" s="21">
        <v>0</v>
      </c>
      <c r="H14" s="21">
        <v>0</v>
      </c>
      <c r="I14" s="21">
        <v>0</v>
      </c>
      <c r="J14" s="21">
        <v>1</v>
      </c>
      <c r="K14" s="21">
        <v>0</v>
      </c>
      <c r="L14" s="22">
        <v>5958333.3300000001</v>
      </c>
      <c r="N14">
        <f>INDEX(OutputValues,10,$M$4)</f>
        <v>5958333.3300000001</v>
      </c>
    </row>
    <row r="15" spans="1:14" x14ac:dyDescent="0.45">
      <c r="A15" s="30">
        <v>1500</v>
      </c>
      <c r="B15" s="23">
        <v>2.2737367544323206E-13</v>
      </c>
      <c r="C15" s="24">
        <v>0</v>
      </c>
      <c r="D15" s="24">
        <v>0</v>
      </c>
      <c r="E15" s="24">
        <v>1083.333333333333</v>
      </c>
      <c r="F15" s="24">
        <v>0</v>
      </c>
      <c r="G15" s="24">
        <v>0</v>
      </c>
      <c r="H15" s="24">
        <v>0</v>
      </c>
      <c r="I15" s="24">
        <v>0</v>
      </c>
      <c r="J15" s="24">
        <v>1</v>
      </c>
      <c r="K15" s="24">
        <v>0</v>
      </c>
      <c r="L15" s="25">
        <v>5958333.3300000001</v>
      </c>
      <c r="N15">
        <f>INDEX(OutputValues,11,$M$4)</f>
        <v>5958333.3300000001</v>
      </c>
    </row>
  </sheetData>
  <dataValidations count="1">
    <dataValidation type="list" allowBlank="1" showInputMessage="1" showErrorMessage="1" sqref="N4" xr:uid="{4F537594-24DD-459A-8F63-1912BFA7A58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C22D-5A36-416E-8D94-7922339F8023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62</v>
      </c>
    </row>
    <row r="3" spans="1:2" x14ac:dyDescent="0.45">
      <c r="A3">
        <v>1</v>
      </c>
    </row>
    <row r="4" spans="1:2" x14ac:dyDescent="0.45">
      <c r="A4">
        <v>0</v>
      </c>
    </row>
    <row r="5" spans="1:2" x14ac:dyDescent="0.45">
      <c r="A5">
        <v>1000</v>
      </c>
    </row>
    <row r="6" spans="1:2" x14ac:dyDescent="0.45">
      <c r="A6">
        <v>100</v>
      </c>
    </row>
    <row r="8" spans="1:2" x14ac:dyDescent="0.45">
      <c r="A8" s="1"/>
      <c r="B8" s="1"/>
    </row>
    <row r="9" spans="1:2" x14ac:dyDescent="0.45">
      <c r="A9" t="s">
        <v>59</v>
      </c>
    </row>
    <row r="10" spans="1:2" x14ac:dyDescent="0.45">
      <c r="A10" t="s">
        <v>64</v>
      </c>
    </row>
    <row r="15" spans="1:2" x14ac:dyDescent="0.45"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37</v>
      </c>
    </row>
    <row r="3" spans="1:2" x14ac:dyDescent="0.45">
      <c r="A3">
        <v>1</v>
      </c>
    </row>
    <row r="4" spans="1:2" x14ac:dyDescent="0.45">
      <c r="A4">
        <v>0.6</v>
      </c>
    </row>
    <row r="5" spans="1:2" x14ac:dyDescent="0.45">
      <c r="A5">
        <v>1.4</v>
      </c>
    </row>
    <row r="6" spans="1:2" x14ac:dyDescent="0.45">
      <c r="A6">
        <v>0.1</v>
      </c>
    </row>
    <row r="8" spans="1:2" x14ac:dyDescent="0.45">
      <c r="A8" s="1"/>
      <c r="B8" s="1"/>
    </row>
    <row r="9" spans="1:2" x14ac:dyDescent="0.45">
      <c r="A9" t="s">
        <v>34</v>
      </c>
    </row>
    <row r="10" spans="1:2" x14ac:dyDescent="0.45">
      <c r="A10" t="s">
        <v>36</v>
      </c>
    </row>
    <row r="15" spans="1:2" x14ac:dyDescent="0.45">
      <c r="B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40</v>
      </c>
    </row>
    <row r="3" spans="1:2" x14ac:dyDescent="0.45">
      <c r="A3">
        <v>1</v>
      </c>
    </row>
    <row r="4" spans="1:2" x14ac:dyDescent="0.45">
      <c r="A4">
        <v>0.6</v>
      </c>
    </row>
    <row r="5" spans="1:2" x14ac:dyDescent="0.45">
      <c r="A5">
        <v>1.4</v>
      </c>
    </row>
    <row r="6" spans="1:2" x14ac:dyDescent="0.45">
      <c r="A6">
        <v>0.1</v>
      </c>
    </row>
    <row r="8" spans="1:2" x14ac:dyDescent="0.45">
      <c r="A8" s="1"/>
      <c r="B8" s="1"/>
    </row>
    <row r="9" spans="1:2" x14ac:dyDescent="0.45">
      <c r="A9" t="s">
        <v>34</v>
      </c>
    </row>
    <row r="10" spans="1:2" x14ac:dyDescent="0.45">
      <c r="A10" t="s">
        <v>36</v>
      </c>
    </row>
    <row r="15" spans="1:2" x14ac:dyDescent="0.45"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38</v>
      </c>
    </row>
    <row r="3" spans="1:2" x14ac:dyDescent="0.45">
      <c r="A3">
        <v>1</v>
      </c>
    </row>
    <row r="4" spans="1:2" x14ac:dyDescent="0.45">
      <c r="A4">
        <v>0.6</v>
      </c>
    </row>
    <row r="5" spans="1:2" x14ac:dyDescent="0.45">
      <c r="A5">
        <v>1.4</v>
      </c>
    </row>
    <row r="6" spans="1:2" x14ac:dyDescent="0.45">
      <c r="A6">
        <v>0.1</v>
      </c>
    </row>
    <row r="8" spans="1:2" x14ac:dyDescent="0.45">
      <c r="A8" s="1"/>
      <c r="B8" s="1"/>
    </row>
    <row r="9" spans="1:2" x14ac:dyDescent="0.45">
      <c r="A9" t="s">
        <v>34</v>
      </c>
    </row>
    <row r="10" spans="1:2" x14ac:dyDescent="0.45">
      <c r="A10" t="s">
        <v>36</v>
      </c>
    </row>
    <row r="15" spans="1:2" x14ac:dyDescent="0.45">
      <c r="B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B13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37</v>
      </c>
    </row>
    <row r="3" spans="1:2" x14ac:dyDescent="0.45">
      <c r="A3">
        <v>1</v>
      </c>
    </row>
    <row r="4" spans="1:2" x14ac:dyDescent="0.45">
      <c r="A4">
        <v>0.6</v>
      </c>
    </row>
    <row r="5" spans="1:2" x14ac:dyDescent="0.45">
      <c r="A5">
        <v>1.4</v>
      </c>
    </row>
    <row r="6" spans="1:2" x14ac:dyDescent="0.45">
      <c r="A6">
        <v>0.1</v>
      </c>
    </row>
    <row r="7" spans="1:2" x14ac:dyDescent="0.45">
      <c r="A7" s="1"/>
      <c r="B7" s="1"/>
    </row>
    <row r="8" spans="1:2" x14ac:dyDescent="0.45">
      <c r="A8" t="s">
        <v>34</v>
      </c>
    </row>
    <row r="9" spans="1:2" x14ac:dyDescent="0.45">
      <c r="A9" t="s">
        <v>35</v>
      </c>
    </row>
    <row r="13" spans="1:2" x14ac:dyDescent="0.45">
      <c r="B13" s="1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C7AC-FBC2-4E87-8143-CBE781DCE1C8}">
  <dimension ref="A1:N25"/>
  <sheetViews>
    <sheetView topLeftCell="A16" workbookViewId="0">
      <selection activeCell="N4" sqref="N4"/>
    </sheetView>
  </sheetViews>
  <sheetFormatPr defaultRowHeight="14.25" x14ac:dyDescent="0.45"/>
  <cols>
    <col min="12" max="12" width="10.265625" bestFit="1" customWidth="1"/>
  </cols>
  <sheetData>
    <row r="1" spans="1:14" x14ac:dyDescent="0.45">
      <c r="A1" s="28" t="s">
        <v>52</v>
      </c>
      <c r="N1" s="29" t="str">
        <f>CONCATENATE("Sensitivity of ",$N$4," to ","Steel Available")</f>
        <v>Sensitivity of Profit to Steel Available</v>
      </c>
    </row>
    <row r="3" spans="1:14" x14ac:dyDescent="0.45">
      <c r="A3" t="s">
        <v>53</v>
      </c>
      <c r="N3" t="s">
        <v>39</v>
      </c>
    </row>
    <row r="4" spans="1:14" ht="140.65" x14ac:dyDescent="0.45">
      <c r="B4" s="26" t="s">
        <v>54</v>
      </c>
      <c r="C4" s="26" t="s">
        <v>55</v>
      </c>
      <c r="D4" s="26" t="s">
        <v>56</v>
      </c>
      <c r="E4" s="26" t="s">
        <v>57</v>
      </c>
      <c r="F4" s="26" t="s">
        <v>58</v>
      </c>
      <c r="G4" s="26" t="s">
        <v>43</v>
      </c>
      <c r="H4" s="26" t="s">
        <v>44</v>
      </c>
      <c r="I4" s="26" t="s">
        <v>45</v>
      </c>
      <c r="J4" s="26" t="s">
        <v>46</v>
      </c>
      <c r="K4" s="26" t="s">
        <v>47</v>
      </c>
      <c r="L4" s="26" t="s">
        <v>9</v>
      </c>
      <c r="M4" s="29">
        <f>MATCH($N$4,OutputAddresses,0)</f>
        <v>11</v>
      </c>
      <c r="N4" s="27" t="s">
        <v>9</v>
      </c>
    </row>
    <row r="5" spans="1:14" x14ac:dyDescent="0.45">
      <c r="A5" s="30">
        <v>6000</v>
      </c>
      <c r="B5" s="17">
        <v>1066.6666666666665</v>
      </c>
      <c r="C5" s="18">
        <v>0</v>
      </c>
      <c r="D5" s="18">
        <v>0</v>
      </c>
      <c r="E5" s="18">
        <v>733.33333333333326</v>
      </c>
      <c r="F5" s="18">
        <v>1.1368683772161603E-13</v>
      </c>
      <c r="G5" s="18">
        <v>1</v>
      </c>
      <c r="H5" s="18">
        <v>0</v>
      </c>
      <c r="I5" s="18">
        <v>0</v>
      </c>
      <c r="J5" s="18">
        <v>1</v>
      </c>
      <c r="K5" s="18">
        <v>0</v>
      </c>
      <c r="L5" s="19">
        <v>6166666.6699999999</v>
      </c>
      <c r="N5">
        <f>INDEX(OutputValues,1,$M$4)</f>
        <v>6166666.6699999999</v>
      </c>
    </row>
    <row r="6" spans="1:14" x14ac:dyDescent="0.45">
      <c r="A6" s="30">
        <v>6050</v>
      </c>
      <c r="B6" s="20">
        <v>1046.666666666667</v>
      </c>
      <c r="C6" s="21">
        <v>0</v>
      </c>
      <c r="D6" s="21">
        <v>0</v>
      </c>
      <c r="E6" s="21">
        <v>746.66666666666652</v>
      </c>
      <c r="F6" s="21">
        <v>1.1368683772161603E-13</v>
      </c>
      <c r="G6" s="21">
        <v>1</v>
      </c>
      <c r="H6" s="21">
        <v>0</v>
      </c>
      <c r="I6" s="21">
        <v>0</v>
      </c>
      <c r="J6" s="21">
        <v>1</v>
      </c>
      <c r="K6" s="21">
        <v>0</v>
      </c>
      <c r="L6" s="22">
        <v>6200000</v>
      </c>
      <c r="N6">
        <f>INDEX(OutputValues,2,$M$4)</f>
        <v>6200000</v>
      </c>
    </row>
    <row r="7" spans="1:14" x14ac:dyDescent="0.45">
      <c r="A7" s="30">
        <v>6100</v>
      </c>
      <c r="B7" s="20">
        <v>1026.6666666666663</v>
      </c>
      <c r="C7" s="21">
        <v>0</v>
      </c>
      <c r="D7" s="21">
        <v>2.2737367544323206E-13</v>
      </c>
      <c r="E7" s="21">
        <v>759.99999999999989</v>
      </c>
      <c r="F7" s="21">
        <v>5.6843418860808027E-14</v>
      </c>
      <c r="G7" s="21">
        <v>1</v>
      </c>
      <c r="H7" s="21">
        <v>0</v>
      </c>
      <c r="I7" s="21">
        <v>0</v>
      </c>
      <c r="J7" s="21">
        <v>1</v>
      </c>
      <c r="K7" s="21">
        <v>0</v>
      </c>
      <c r="L7" s="22">
        <v>6233333.3300000001</v>
      </c>
      <c r="N7">
        <f>INDEX(OutputValues,3,$M$4)</f>
        <v>6233333.3300000001</v>
      </c>
    </row>
    <row r="8" spans="1:14" x14ac:dyDescent="0.45">
      <c r="A8" s="30">
        <v>6150</v>
      </c>
      <c r="B8" s="20">
        <v>1006.6666666666669</v>
      </c>
      <c r="C8" s="21">
        <v>0</v>
      </c>
      <c r="D8" s="21">
        <v>0</v>
      </c>
      <c r="E8" s="21">
        <v>773.33333333333314</v>
      </c>
      <c r="F8" s="21">
        <v>0</v>
      </c>
      <c r="G8" s="21">
        <v>1</v>
      </c>
      <c r="H8" s="21">
        <v>0</v>
      </c>
      <c r="I8" s="21">
        <v>0</v>
      </c>
      <c r="J8" s="21">
        <v>1</v>
      </c>
      <c r="K8" s="21">
        <v>0</v>
      </c>
      <c r="L8" s="22">
        <v>6266666.6699999999</v>
      </c>
      <c r="N8">
        <f>INDEX(OutputValues,4,$M$4)</f>
        <v>6266666.6699999999</v>
      </c>
    </row>
    <row r="9" spans="1:14" x14ac:dyDescent="0.45">
      <c r="A9" s="30">
        <v>6200</v>
      </c>
      <c r="B9" s="20">
        <v>999.99999999999977</v>
      </c>
      <c r="C9" s="21">
        <v>0</v>
      </c>
      <c r="D9" s="21">
        <v>0</v>
      </c>
      <c r="E9" s="21">
        <v>777.77777777777783</v>
      </c>
      <c r="F9" s="21">
        <v>7.1054273576010019E-15</v>
      </c>
      <c r="G9" s="21">
        <v>1</v>
      </c>
      <c r="H9" s="21">
        <v>0</v>
      </c>
      <c r="I9" s="21">
        <v>0</v>
      </c>
      <c r="J9" s="21">
        <v>1</v>
      </c>
      <c r="K9" s="21">
        <v>0</v>
      </c>
      <c r="L9" s="22">
        <v>6277777.7800000003</v>
      </c>
      <c r="N9">
        <f>INDEX(OutputValues,5,$M$4)</f>
        <v>6277777.7800000003</v>
      </c>
    </row>
    <row r="10" spans="1:14" x14ac:dyDescent="0.45">
      <c r="A10" s="30">
        <v>6250</v>
      </c>
      <c r="B10" s="20">
        <v>1020</v>
      </c>
      <c r="C10" s="21">
        <v>0</v>
      </c>
      <c r="D10" s="21">
        <v>0</v>
      </c>
      <c r="E10" s="21">
        <v>519.99999999999989</v>
      </c>
      <c r="F10" s="21">
        <v>200.00000000000003</v>
      </c>
      <c r="G10" s="21">
        <v>1</v>
      </c>
      <c r="H10" s="21">
        <v>0</v>
      </c>
      <c r="I10" s="21">
        <v>0</v>
      </c>
      <c r="J10" s="21">
        <v>1</v>
      </c>
      <c r="K10" s="21">
        <v>1</v>
      </c>
      <c r="L10" s="22">
        <v>6300000</v>
      </c>
      <c r="N10">
        <f>INDEX(OutputValues,6,$M$4)</f>
        <v>6300000</v>
      </c>
    </row>
    <row r="11" spans="1:14" x14ac:dyDescent="0.45">
      <c r="A11" s="30">
        <v>6300</v>
      </c>
      <c r="B11" s="20">
        <v>1000</v>
      </c>
      <c r="C11" s="21">
        <v>0</v>
      </c>
      <c r="D11" s="21">
        <v>0</v>
      </c>
      <c r="E11" s="21">
        <v>533.33333333333326</v>
      </c>
      <c r="F11" s="21">
        <v>200</v>
      </c>
      <c r="G11" s="21">
        <v>1</v>
      </c>
      <c r="H11" s="21">
        <v>0</v>
      </c>
      <c r="I11" s="21">
        <v>0</v>
      </c>
      <c r="J11" s="21">
        <v>1</v>
      </c>
      <c r="K11" s="21">
        <v>1</v>
      </c>
      <c r="L11" s="22">
        <v>6333333.3300000001</v>
      </c>
      <c r="N11">
        <f>INDEX(OutputValues,7,$M$4)</f>
        <v>6333333.3300000001</v>
      </c>
    </row>
    <row r="12" spans="1:14" x14ac:dyDescent="0.45">
      <c r="A12" s="30">
        <v>6350</v>
      </c>
      <c r="B12" s="20">
        <v>999.99999999999943</v>
      </c>
      <c r="C12" s="21">
        <v>0</v>
      </c>
      <c r="D12" s="21">
        <v>0</v>
      </c>
      <c r="E12" s="21">
        <v>441.66666666666856</v>
      </c>
      <c r="F12" s="21">
        <v>274.99999999999875</v>
      </c>
      <c r="G12" s="21">
        <v>1</v>
      </c>
      <c r="H12" s="21">
        <v>0</v>
      </c>
      <c r="I12" s="21">
        <v>0</v>
      </c>
      <c r="J12" s="21">
        <v>1</v>
      </c>
      <c r="K12" s="21">
        <v>1</v>
      </c>
      <c r="L12" s="22">
        <v>6354166.6699999999</v>
      </c>
      <c r="N12">
        <f>INDEX(OutputValues,8,$M$4)</f>
        <v>6354166.6699999999</v>
      </c>
    </row>
    <row r="13" spans="1:14" x14ac:dyDescent="0.45">
      <c r="A13" s="30">
        <v>6400</v>
      </c>
      <c r="B13" s="20">
        <v>1000.0000000000001</v>
      </c>
      <c r="C13" s="21">
        <v>0</v>
      </c>
      <c r="D13" s="21">
        <v>0</v>
      </c>
      <c r="E13" s="21">
        <v>349.99999999999989</v>
      </c>
      <c r="F13" s="21">
        <v>350.00000000000023</v>
      </c>
      <c r="G13" s="21">
        <v>1</v>
      </c>
      <c r="H13" s="21">
        <v>0</v>
      </c>
      <c r="I13" s="21">
        <v>0</v>
      </c>
      <c r="J13" s="21">
        <v>1</v>
      </c>
      <c r="K13" s="21">
        <v>1</v>
      </c>
      <c r="L13" s="22">
        <v>6375000</v>
      </c>
      <c r="N13">
        <f>INDEX(OutputValues,9,$M$4)</f>
        <v>6375000</v>
      </c>
    </row>
    <row r="14" spans="1:14" x14ac:dyDescent="0.45">
      <c r="A14" s="30">
        <v>6450</v>
      </c>
      <c r="B14" s="20">
        <v>999.99999999999989</v>
      </c>
      <c r="C14" s="21">
        <v>0</v>
      </c>
      <c r="D14" s="21">
        <v>2.2737367544323206E-13</v>
      </c>
      <c r="E14" s="21">
        <v>258.33333333333235</v>
      </c>
      <c r="F14" s="21">
        <v>425.00000000000074</v>
      </c>
      <c r="G14" s="21">
        <v>1</v>
      </c>
      <c r="H14" s="21">
        <v>0</v>
      </c>
      <c r="I14" s="21">
        <v>0</v>
      </c>
      <c r="J14" s="21">
        <v>1</v>
      </c>
      <c r="K14" s="21">
        <v>1</v>
      </c>
      <c r="L14" s="22">
        <v>6395833.3300000001</v>
      </c>
      <c r="N14">
        <f>INDEX(OutputValues,10,$M$4)</f>
        <v>6395833.3300000001</v>
      </c>
    </row>
    <row r="15" spans="1:14" x14ac:dyDescent="0.45">
      <c r="A15" s="30">
        <v>6500</v>
      </c>
      <c r="B15" s="20">
        <v>1000.0000000000001</v>
      </c>
      <c r="C15" s="21">
        <v>0</v>
      </c>
      <c r="D15" s="21">
        <v>2.2737367544323206E-13</v>
      </c>
      <c r="E15" s="21">
        <v>199.99999999999994</v>
      </c>
      <c r="F15" s="21">
        <v>472.72727272727263</v>
      </c>
      <c r="G15" s="21">
        <v>1</v>
      </c>
      <c r="H15" s="21">
        <v>0</v>
      </c>
      <c r="I15" s="21">
        <v>0</v>
      </c>
      <c r="J15" s="21">
        <v>1</v>
      </c>
      <c r="K15" s="21">
        <v>1</v>
      </c>
      <c r="L15" s="22">
        <v>6409090.9100000001</v>
      </c>
      <c r="N15">
        <f>INDEX(OutputValues,11,$M$4)</f>
        <v>6409090.9100000001</v>
      </c>
    </row>
    <row r="16" spans="1:14" x14ac:dyDescent="0.45">
      <c r="A16" s="30">
        <v>6550</v>
      </c>
      <c r="B16" s="20">
        <v>1014.2857142857143</v>
      </c>
      <c r="C16" s="21">
        <v>0</v>
      </c>
      <c r="D16" s="21">
        <v>0</v>
      </c>
      <c r="E16" s="21">
        <v>0</v>
      </c>
      <c r="F16" s="21">
        <v>628.57142857142856</v>
      </c>
      <c r="G16" s="21">
        <v>1</v>
      </c>
      <c r="H16" s="21">
        <v>0</v>
      </c>
      <c r="I16" s="21">
        <v>0</v>
      </c>
      <c r="J16" s="21">
        <v>0</v>
      </c>
      <c r="K16" s="21">
        <v>1</v>
      </c>
      <c r="L16" s="22">
        <v>6428571.4299999997</v>
      </c>
      <c r="N16">
        <f>INDEX(OutputValues,12,$M$4)</f>
        <v>6428571.4299999997</v>
      </c>
    </row>
    <row r="17" spans="1:14" x14ac:dyDescent="0.45">
      <c r="A17" s="30">
        <v>6600</v>
      </c>
      <c r="B17" s="20">
        <v>1000</v>
      </c>
      <c r="C17" s="21">
        <v>0</v>
      </c>
      <c r="D17" s="21">
        <v>0</v>
      </c>
      <c r="E17" s="21">
        <v>0</v>
      </c>
      <c r="F17" s="21">
        <v>636.36363636363615</v>
      </c>
      <c r="G17" s="21">
        <v>1</v>
      </c>
      <c r="H17" s="21">
        <v>0</v>
      </c>
      <c r="I17" s="21">
        <v>0</v>
      </c>
      <c r="J17" s="21">
        <v>0</v>
      </c>
      <c r="K17" s="21">
        <v>1</v>
      </c>
      <c r="L17" s="22">
        <v>6454545.4500000002</v>
      </c>
      <c r="N17">
        <f>INDEX(OutputValues,13,$M$4)</f>
        <v>6454545.4500000002</v>
      </c>
    </row>
    <row r="18" spans="1:14" x14ac:dyDescent="0.45">
      <c r="A18" s="30">
        <v>6650</v>
      </c>
      <c r="B18" s="20">
        <v>1000</v>
      </c>
      <c r="C18" s="21">
        <v>0</v>
      </c>
      <c r="D18" s="21">
        <v>0</v>
      </c>
      <c r="E18" s="21">
        <v>0</v>
      </c>
      <c r="F18" s="21">
        <v>636.36363636363649</v>
      </c>
      <c r="G18" s="21">
        <v>1</v>
      </c>
      <c r="H18" s="21">
        <v>0</v>
      </c>
      <c r="I18" s="21">
        <v>0</v>
      </c>
      <c r="J18" s="21">
        <v>0</v>
      </c>
      <c r="K18" s="21">
        <v>1</v>
      </c>
      <c r="L18" s="22">
        <v>6454545.4500000002</v>
      </c>
      <c r="N18">
        <f>INDEX(OutputValues,14,$M$4)</f>
        <v>6454545.4500000002</v>
      </c>
    </row>
    <row r="19" spans="1:14" x14ac:dyDescent="0.45">
      <c r="A19" s="30">
        <v>6700</v>
      </c>
      <c r="B19" s="20">
        <v>999.99999999999977</v>
      </c>
      <c r="C19" s="21">
        <v>0</v>
      </c>
      <c r="D19" s="21">
        <v>2.2737367544323206E-13</v>
      </c>
      <c r="E19" s="21">
        <v>0</v>
      </c>
      <c r="F19" s="21">
        <v>636.3636363636366</v>
      </c>
      <c r="G19" s="21">
        <v>1</v>
      </c>
      <c r="H19" s="21">
        <v>0</v>
      </c>
      <c r="I19" s="21">
        <v>0</v>
      </c>
      <c r="J19" s="21">
        <v>0</v>
      </c>
      <c r="K19" s="21">
        <v>1</v>
      </c>
      <c r="L19" s="22">
        <v>6454545.4500000002</v>
      </c>
      <c r="N19">
        <f>INDEX(OutputValues,15,$M$4)</f>
        <v>6454545.4500000002</v>
      </c>
    </row>
    <row r="20" spans="1:14" x14ac:dyDescent="0.45">
      <c r="A20" s="30">
        <v>6750</v>
      </c>
      <c r="B20" s="20">
        <v>1000</v>
      </c>
      <c r="C20" s="21">
        <v>0</v>
      </c>
      <c r="D20" s="21">
        <v>0</v>
      </c>
      <c r="E20" s="21">
        <v>0</v>
      </c>
      <c r="F20" s="21">
        <v>636.36363636363637</v>
      </c>
      <c r="G20" s="21">
        <v>1</v>
      </c>
      <c r="H20" s="21">
        <v>0</v>
      </c>
      <c r="I20" s="21">
        <v>0</v>
      </c>
      <c r="J20" s="21">
        <v>0</v>
      </c>
      <c r="K20" s="21">
        <v>1</v>
      </c>
      <c r="L20" s="22">
        <v>6454545.4500000002</v>
      </c>
      <c r="N20">
        <f>INDEX(OutputValues,16,$M$4)</f>
        <v>6454545.4500000002</v>
      </c>
    </row>
    <row r="21" spans="1:14" x14ac:dyDescent="0.45">
      <c r="A21" s="30">
        <v>6800</v>
      </c>
      <c r="B21" s="20">
        <v>999.99999999999955</v>
      </c>
      <c r="C21" s="21">
        <v>0</v>
      </c>
      <c r="D21" s="21">
        <v>3.979039320256561E-13</v>
      </c>
      <c r="E21" s="21">
        <v>0</v>
      </c>
      <c r="F21" s="21">
        <v>636.36363636363649</v>
      </c>
      <c r="G21" s="21">
        <v>1</v>
      </c>
      <c r="H21" s="21">
        <v>0</v>
      </c>
      <c r="I21" s="21">
        <v>0</v>
      </c>
      <c r="J21" s="21">
        <v>0</v>
      </c>
      <c r="K21" s="21">
        <v>1</v>
      </c>
      <c r="L21" s="22">
        <v>6454545.4500000002</v>
      </c>
      <c r="N21">
        <f>INDEX(OutputValues,17,$M$4)</f>
        <v>6454545.4500000002</v>
      </c>
    </row>
    <row r="22" spans="1:14" x14ac:dyDescent="0.45">
      <c r="A22" s="30">
        <v>6850</v>
      </c>
      <c r="B22" s="20">
        <v>999.99999999999966</v>
      </c>
      <c r="C22" s="21">
        <v>0</v>
      </c>
      <c r="D22" s="21">
        <v>1.7053025658242404E-13</v>
      </c>
      <c r="E22" s="21">
        <v>0</v>
      </c>
      <c r="F22" s="21">
        <v>636.36363636363626</v>
      </c>
      <c r="G22" s="21">
        <v>1</v>
      </c>
      <c r="H22" s="21">
        <v>0</v>
      </c>
      <c r="I22" s="21">
        <v>0</v>
      </c>
      <c r="J22" s="21">
        <v>0</v>
      </c>
      <c r="K22" s="21">
        <v>1</v>
      </c>
      <c r="L22" s="22">
        <v>6454545.4500000002</v>
      </c>
      <c r="N22">
        <f>INDEX(OutputValues,18,$M$4)</f>
        <v>6454545.4500000002</v>
      </c>
    </row>
    <row r="23" spans="1:14" x14ac:dyDescent="0.45">
      <c r="A23" s="30">
        <v>6900</v>
      </c>
      <c r="B23" s="20">
        <v>1000</v>
      </c>
      <c r="C23" s="21">
        <v>0</v>
      </c>
      <c r="D23" s="21">
        <v>0</v>
      </c>
      <c r="E23" s="21">
        <v>0</v>
      </c>
      <c r="F23" s="21">
        <v>636.36363636363649</v>
      </c>
      <c r="G23" s="21">
        <v>1</v>
      </c>
      <c r="H23" s="21">
        <v>0</v>
      </c>
      <c r="I23" s="21">
        <v>0</v>
      </c>
      <c r="J23" s="21">
        <v>0</v>
      </c>
      <c r="K23" s="21">
        <v>1</v>
      </c>
      <c r="L23" s="22">
        <v>6454545.4500000002</v>
      </c>
      <c r="N23">
        <f>INDEX(OutputValues,19,$M$4)</f>
        <v>6454545.4500000002</v>
      </c>
    </row>
    <row r="24" spans="1:14" x14ac:dyDescent="0.45">
      <c r="A24" s="30">
        <v>6950</v>
      </c>
      <c r="B24" s="20">
        <v>1000</v>
      </c>
      <c r="C24" s="21">
        <v>0</v>
      </c>
      <c r="D24" s="21">
        <v>0</v>
      </c>
      <c r="E24" s="21">
        <v>0</v>
      </c>
      <c r="F24" s="21">
        <v>636.36363636363626</v>
      </c>
      <c r="G24" s="21">
        <v>1</v>
      </c>
      <c r="H24" s="21">
        <v>0</v>
      </c>
      <c r="I24" s="21">
        <v>0</v>
      </c>
      <c r="J24" s="21">
        <v>0</v>
      </c>
      <c r="K24" s="21">
        <v>1</v>
      </c>
      <c r="L24" s="22">
        <v>6454545.4500000002</v>
      </c>
      <c r="N24">
        <f>INDEX(OutputValues,20,$M$4)</f>
        <v>6454545.4500000002</v>
      </c>
    </row>
    <row r="25" spans="1:14" x14ac:dyDescent="0.45">
      <c r="A25" s="30">
        <v>7000</v>
      </c>
      <c r="B25" s="23">
        <v>999.99999999999989</v>
      </c>
      <c r="C25" s="24">
        <v>0</v>
      </c>
      <c r="D25" s="24">
        <v>0</v>
      </c>
      <c r="E25" s="24">
        <v>0</v>
      </c>
      <c r="F25" s="24">
        <v>636.36363636363637</v>
      </c>
      <c r="G25" s="24">
        <v>1</v>
      </c>
      <c r="H25" s="24">
        <v>0</v>
      </c>
      <c r="I25" s="24">
        <v>0</v>
      </c>
      <c r="J25" s="24">
        <v>0</v>
      </c>
      <c r="K25" s="24">
        <v>1</v>
      </c>
      <c r="L25" s="25">
        <v>6454545.4500000002</v>
      </c>
      <c r="N25">
        <f>INDEX(OutputValues,21,$M$4)</f>
        <v>6454545.4500000002</v>
      </c>
    </row>
  </sheetData>
  <dataValidations count="1">
    <dataValidation type="list" allowBlank="1" showInputMessage="1" showErrorMessage="1" sqref="N4" xr:uid="{4FA75CD8-62F7-4A63-9CBE-6F03B0C7449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8183-F7E3-4F60-AF28-479F582CAD88}">
  <dimension ref="A1:N20"/>
  <sheetViews>
    <sheetView topLeftCell="A16" workbookViewId="0">
      <selection activeCell="N4" sqref="N4"/>
    </sheetView>
  </sheetViews>
  <sheetFormatPr defaultRowHeight="14.25" x14ac:dyDescent="0.45"/>
  <cols>
    <col min="12" max="12" width="10.265625" bestFit="1" customWidth="1"/>
  </cols>
  <sheetData>
    <row r="1" spans="1:14" x14ac:dyDescent="0.45">
      <c r="A1" s="28" t="s">
        <v>52</v>
      </c>
      <c r="N1" s="29" t="str">
        <f>CONCATENATE("Sensitivity of ",$N$4," to ","Labour Hours Available")</f>
        <v>Sensitivity of Profit to Labour Hours Available</v>
      </c>
    </row>
    <row r="3" spans="1:14" x14ac:dyDescent="0.45">
      <c r="A3" t="s">
        <v>60</v>
      </c>
      <c r="N3" t="s">
        <v>39</v>
      </c>
    </row>
    <row r="4" spans="1:14" ht="140.65" x14ac:dyDescent="0.45">
      <c r="B4" s="26" t="s">
        <v>54</v>
      </c>
      <c r="C4" s="26" t="s">
        <v>55</v>
      </c>
      <c r="D4" s="26" t="s">
        <v>56</v>
      </c>
      <c r="E4" s="26" t="s">
        <v>57</v>
      </c>
      <c r="F4" s="26" t="s">
        <v>58</v>
      </c>
      <c r="G4" s="26" t="s">
        <v>43</v>
      </c>
      <c r="H4" s="26" t="s">
        <v>44</v>
      </c>
      <c r="I4" s="26" t="s">
        <v>45</v>
      </c>
      <c r="J4" s="26" t="s">
        <v>46</v>
      </c>
      <c r="K4" s="26" t="s">
        <v>47</v>
      </c>
      <c r="L4" s="26" t="s">
        <v>9</v>
      </c>
      <c r="M4" s="29">
        <f>MATCH($N$4,OutputAddresses,0)</f>
        <v>11</v>
      </c>
      <c r="N4" s="27" t="s">
        <v>9</v>
      </c>
    </row>
    <row r="5" spans="1:14" x14ac:dyDescent="0.45">
      <c r="A5" s="30">
        <v>60000</v>
      </c>
      <c r="B5" s="17">
        <v>0</v>
      </c>
      <c r="C5" s="18">
        <v>0</v>
      </c>
      <c r="D5" s="18">
        <v>2.2737367544323206E-13</v>
      </c>
      <c r="E5" s="18">
        <v>1083.3333333333333</v>
      </c>
      <c r="F5" s="18">
        <v>0</v>
      </c>
      <c r="G5" s="18">
        <v>0</v>
      </c>
      <c r="H5" s="18">
        <v>0</v>
      </c>
      <c r="I5" s="18">
        <v>0</v>
      </c>
      <c r="J5" s="18">
        <v>1</v>
      </c>
      <c r="K5" s="18">
        <v>0</v>
      </c>
      <c r="L5" s="19">
        <v>5958333.3300000001</v>
      </c>
      <c r="N5">
        <f>INDEX(OutputValues,1,$M$4)</f>
        <v>5958333.3300000001</v>
      </c>
    </row>
    <row r="6" spans="1:14" x14ac:dyDescent="0.45">
      <c r="A6" s="30">
        <v>61000</v>
      </c>
      <c r="B6" s="20">
        <v>0</v>
      </c>
      <c r="C6" s="21">
        <v>0</v>
      </c>
      <c r="D6" s="21">
        <v>2.2737367544323206E-13</v>
      </c>
      <c r="E6" s="21">
        <v>1083.3333333333335</v>
      </c>
      <c r="F6" s="21">
        <v>0</v>
      </c>
      <c r="G6" s="21">
        <v>0</v>
      </c>
      <c r="H6" s="21">
        <v>0</v>
      </c>
      <c r="I6" s="21">
        <v>0</v>
      </c>
      <c r="J6" s="21">
        <v>1</v>
      </c>
      <c r="K6" s="21">
        <v>0</v>
      </c>
      <c r="L6" s="22">
        <v>5958333.3300000001</v>
      </c>
      <c r="N6">
        <f>INDEX(OutputValues,2,$M$4)</f>
        <v>5958333.3300000001</v>
      </c>
    </row>
    <row r="7" spans="1:14" x14ac:dyDescent="0.45">
      <c r="A7" s="30">
        <v>62000</v>
      </c>
      <c r="B7" s="20">
        <v>1000</v>
      </c>
      <c r="C7" s="21">
        <v>0</v>
      </c>
      <c r="D7" s="21">
        <v>2.2737367544323206E-13</v>
      </c>
      <c r="E7" s="21">
        <v>0</v>
      </c>
      <c r="F7" s="21">
        <v>581.81818181818164</v>
      </c>
      <c r="G7" s="21">
        <v>1</v>
      </c>
      <c r="H7" s="21">
        <v>0</v>
      </c>
      <c r="I7" s="21">
        <v>0</v>
      </c>
      <c r="J7" s="21">
        <v>0</v>
      </c>
      <c r="K7" s="21">
        <v>1</v>
      </c>
      <c r="L7" s="22">
        <v>6072727.2699999996</v>
      </c>
      <c r="N7">
        <f>INDEX(OutputValues,3,$M$4)</f>
        <v>6072727.2699999996</v>
      </c>
    </row>
    <row r="8" spans="1:14" x14ac:dyDescent="0.45">
      <c r="A8" s="30">
        <v>63000</v>
      </c>
      <c r="B8" s="20">
        <v>1000.0000000000002</v>
      </c>
      <c r="C8" s="21">
        <v>0</v>
      </c>
      <c r="D8" s="21">
        <v>2.2737367544323206E-13</v>
      </c>
      <c r="E8" s="21">
        <v>0</v>
      </c>
      <c r="F8" s="21">
        <v>600</v>
      </c>
      <c r="G8" s="21">
        <v>1</v>
      </c>
      <c r="H8" s="21">
        <v>0</v>
      </c>
      <c r="I8" s="21">
        <v>0</v>
      </c>
      <c r="J8" s="21">
        <v>0</v>
      </c>
      <c r="K8" s="21">
        <v>1</v>
      </c>
      <c r="L8" s="22">
        <v>6200000</v>
      </c>
      <c r="N8">
        <f>INDEX(OutputValues,4,$M$4)</f>
        <v>6200000</v>
      </c>
    </row>
    <row r="9" spans="1:14" x14ac:dyDescent="0.45">
      <c r="A9" s="30">
        <v>64000</v>
      </c>
      <c r="B9" s="20">
        <v>1000.0000000000002</v>
      </c>
      <c r="C9" s="21">
        <v>0</v>
      </c>
      <c r="D9" s="21">
        <v>2.2737367544323206E-13</v>
      </c>
      <c r="E9" s="21">
        <v>0</v>
      </c>
      <c r="F9" s="21">
        <v>618.18181818181802</v>
      </c>
      <c r="G9" s="21">
        <v>1</v>
      </c>
      <c r="H9" s="21">
        <v>0</v>
      </c>
      <c r="I9" s="21">
        <v>0</v>
      </c>
      <c r="J9" s="21">
        <v>0</v>
      </c>
      <c r="K9" s="21">
        <v>1</v>
      </c>
      <c r="L9" s="22">
        <v>6327272.7300000004</v>
      </c>
      <c r="N9">
        <f>INDEX(OutputValues,5,$M$4)</f>
        <v>6327272.7300000004</v>
      </c>
    </row>
    <row r="10" spans="1:14" x14ac:dyDescent="0.45">
      <c r="A10" s="30">
        <v>65000</v>
      </c>
      <c r="B10" s="20">
        <v>1000.0000000000001</v>
      </c>
      <c r="C10" s="21">
        <v>0</v>
      </c>
      <c r="D10" s="21">
        <v>2.2737367544323206E-13</v>
      </c>
      <c r="E10" s="21">
        <v>199.99999999999994</v>
      </c>
      <c r="F10" s="21">
        <v>472.72727272727263</v>
      </c>
      <c r="G10" s="21">
        <v>1</v>
      </c>
      <c r="H10" s="21">
        <v>0</v>
      </c>
      <c r="I10" s="21">
        <v>0</v>
      </c>
      <c r="J10" s="21">
        <v>1</v>
      </c>
      <c r="K10" s="21">
        <v>1</v>
      </c>
      <c r="L10" s="22">
        <v>6409090.9100000001</v>
      </c>
      <c r="N10">
        <f>INDEX(OutputValues,6,$M$4)</f>
        <v>6409090.9100000001</v>
      </c>
    </row>
    <row r="11" spans="1:14" x14ac:dyDescent="0.45">
      <c r="A11" s="30">
        <v>66000</v>
      </c>
      <c r="B11" s="20">
        <v>1000</v>
      </c>
      <c r="C11" s="21">
        <v>0</v>
      </c>
      <c r="D11" s="21">
        <v>2.2737367544323206E-13</v>
      </c>
      <c r="E11" s="21">
        <v>433.33333333333564</v>
      </c>
      <c r="F11" s="21">
        <v>299.99999999999812</v>
      </c>
      <c r="G11" s="21">
        <v>1</v>
      </c>
      <c r="H11" s="21">
        <v>0</v>
      </c>
      <c r="I11" s="21">
        <v>0</v>
      </c>
      <c r="J11" s="21">
        <v>1</v>
      </c>
      <c r="K11" s="21">
        <v>1</v>
      </c>
      <c r="L11" s="22">
        <v>6483333.3300000001</v>
      </c>
      <c r="N11">
        <f>INDEX(OutputValues,7,$M$4)</f>
        <v>6483333.3300000001</v>
      </c>
    </row>
    <row r="12" spans="1:14" x14ac:dyDescent="0.45">
      <c r="A12" s="30">
        <v>67000</v>
      </c>
      <c r="B12" s="20">
        <v>1026.666666666667</v>
      </c>
      <c r="C12" s="21">
        <v>0</v>
      </c>
      <c r="D12" s="21">
        <v>2.2737367544323206E-13</v>
      </c>
      <c r="E12" s="21">
        <v>559.99999999999977</v>
      </c>
      <c r="F12" s="21">
        <v>199.99999999999994</v>
      </c>
      <c r="G12" s="21">
        <v>1</v>
      </c>
      <c r="H12" s="21">
        <v>0</v>
      </c>
      <c r="I12" s="21">
        <v>0</v>
      </c>
      <c r="J12" s="21">
        <v>1</v>
      </c>
      <c r="K12" s="21">
        <v>1</v>
      </c>
      <c r="L12" s="22">
        <v>6533333.3300000001</v>
      </c>
      <c r="N12">
        <f>INDEX(OutputValues,8,$M$4)</f>
        <v>6533333.3300000001</v>
      </c>
    </row>
    <row r="13" spans="1:14" x14ac:dyDescent="0.45">
      <c r="A13" s="30">
        <v>68000</v>
      </c>
      <c r="B13" s="20">
        <v>1026.6666666666667</v>
      </c>
      <c r="C13" s="21">
        <v>0</v>
      </c>
      <c r="D13" s="21">
        <v>2.2737367544323206E-13</v>
      </c>
      <c r="E13" s="21">
        <v>826.66666666666652</v>
      </c>
      <c r="F13" s="21">
        <v>0</v>
      </c>
      <c r="G13" s="21">
        <v>1</v>
      </c>
      <c r="H13" s="21">
        <v>0</v>
      </c>
      <c r="I13" s="21">
        <v>0</v>
      </c>
      <c r="J13" s="21">
        <v>1</v>
      </c>
      <c r="K13" s="21">
        <v>0</v>
      </c>
      <c r="L13" s="22">
        <v>6600000</v>
      </c>
      <c r="N13">
        <f>INDEX(OutputValues,9,$M$4)</f>
        <v>6600000</v>
      </c>
    </row>
    <row r="14" spans="1:14" x14ac:dyDescent="0.45">
      <c r="A14" s="30">
        <v>69000</v>
      </c>
      <c r="B14" s="20">
        <v>1080</v>
      </c>
      <c r="C14" s="21">
        <v>0</v>
      </c>
      <c r="D14" s="21">
        <v>2.2737367544323206E-13</v>
      </c>
      <c r="E14" s="21">
        <v>813.33333333333314</v>
      </c>
      <c r="F14" s="21">
        <v>0</v>
      </c>
      <c r="G14" s="21">
        <v>1</v>
      </c>
      <c r="H14" s="21">
        <v>0</v>
      </c>
      <c r="I14" s="21">
        <v>0</v>
      </c>
      <c r="J14" s="21">
        <v>1</v>
      </c>
      <c r="K14" s="21">
        <v>0</v>
      </c>
      <c r="L14" s="22">
        <v>6633333.3300000001</v>
      </c>
      <c r="N14">
        <f>INDEX(OutputValues,10,$M$4)</f>
        <v>6633333.3300000001</v>
      </c>
    </row>
    <row r="15" spans="1:14" x14ac:dyDescent="0.45">
      <c r="A15" s="30">
        <v>70000</v>
      </c>
      <c r="B15" s="20">
        <v>1133.3333333333337</v>
      </c>
      <c r="C15" s="21">
        <v>0</v>
      </c>
      <c r="D15" s="21">
        <v>2.2737367544323206E-13</v>
      </c>
      <c r="E15" s="21">
        <v>799.99999999999989</v>
      </c>
      <c r="F15" s="21">
        <v>0</v>
      </c>
      <c r="G15" s="21">
        <v>1</v>
      </c>
      <c r="H15" s="21">
        <v>0</v>
      </c>
      <c r="I15" s="21">
        <v>0</v>
      </c>
      <c r="J15" s="21">
        <v>1</v>
      </c>
      <c r="K15" s="21">
        <v>0</v>
      </c>
      <c r="L15" s="22">
        <v>6666666.6699999999</v>
      </c>
      <c r="N15">
        <f>INDEX(OutputValues,11,$M$4)</f>
        <v>6666666.6699999999</v>
      </c>
    </row>
    <row r="16" spans="1:14" x14ac:dyDescent="0.45">
      <c r="A16" s="30">
        <v>71000</v>
      </c>
      <c r="B16" s="20">
        <v>1186.6666666666667</v>
      </c>
      <c r="C16" s="21">
        <v>0</v>
      </c>
      <c r="D16" s="21">
        <v>2.2737367544323206E-13</v>
      </c>
      <c r="E16" s="21">
        <v>786.6666666666664</v>
      </c>
      <c r="F16" s="21">
        <v>0</v>
      </c>
      <c r="G16" s="21">
        <v>1</v>
      </c>
      <c r="H16" s="21">
        <v>0</v>
      </c>
      <c r="I16" s="21">
        <v>0</v>
      </c>
      <c r="J16" s="21">
        <v>1</v>
      </c>
      <c r="K16" s="21">
        <v>0</v>
      </c>
      <c r="L16" s="22">
        <v>6700000</v>
      </c>
      <c r="N16">
        <f>INDEX(OutputValues,12,$M$4)</f>
        <v>6700000</v>
      </c>
    </row>
    <row r="17" spans="1:14" x14ac:dyDescent="0.45">
      <c r="A17" s="30">
        <v>72000</v>
      </c>
      <c r="B17" s="20">
        <v>1240.0000000000005</v>
      </c>
      <c r="C17" s="21">
        <v>0</v>
      </c>
      <c r="D17" s="21">
        <v>2.2737367544323206E-13</v>
      </c>
      <c r="E17" s="21">
        <v>773.33333333333314</v>
      </c>
      <c r="F17" s="21">
        <v>0</v>
      </c>
      <c r="G17" s="21">
        <v>1</v>
      </c>
      <c r="H17" s="21">
        <v>0</v>
      </c>
      <c r="I17" s="21">
        <v>0</v>
      </c>
      <c r="J17" s="21">
        <v>1</v>
      </c>
      <c r="K17" s="21">
        <v>0</v>
      </c>
      <c r="L17" s="22">
        <v>6733333.3300000001</v>
      </c>
      <c r="N17">
        <f>INDEX(OutputValues,13,$M$4)</f>
        <v>6733333.3300000001</v>
      </c>
    </row>
    <row r="18" spans="1:14" x14ac:dyDescent="0.45">
      <c r="A18" s="30">
        <v>73000</v>
      </c>
      <c r="B18" s="20">
        <v>1293.3333333333337</v>
      </c>
      <c r="C18" s="21">
        <v>0</v>
      </c>
      <c r="D18" s="21">
        <v>2.2737367544323206E-13</v>
      </c>
      <c r="E18" s="21">
        <v>759.99999999999977</v>
      </c>
      <c r="F18" s="21">
        <v>0</v>
      </c>
      <c r="G18" s="21">
        <v>1</v>
      </c>
      <c r="H18" s="21">
        <v>0</v>
      </c>
      <c r="I18" s="21">
        <v>0</v>
      </c>
      <c r="J18" s="21">
        <v>1</v>
      </c>
      <c r="K18" s="21">
        <v>0</v>
      </c>
      <c r="L18" s="22">
        <v>6766666.6699999999</v>
      </c>
      <c r="N18">
        <f>INDEX(OutputValues,14,$M$4)</f>
        <v>6766666.6699999999</v>
      </c>
    </row>
    <row r="19" spans="1:14" x14ac:dyDescent="0.45">
      <c r="A19" s="30">
        <v>74000</v>
      </c>
      <c r="B19" s="20">
        <v>1346.666666666667</v>
      </c>
      <c r="C19" s="21">
        <v>0</v>
      </c>
      <c r="D19" s="21">
        <v>2.2737367544323206E-13</v>
      </c>
      <c r="E19" s="21">
        <v>746.66666666666663</v>
      </c>
      <c r="F19" s="21">
        <v>0</v>
      </c>
      <c r="G19" s="21">
        <v>1</v>
      </c>
      <c r="H19" s="21">
        <v>0</v>
      </c>
      <c r="I19" s="21">
        <v>0</v>
      </c>
      <c r="J19" s="21">
        <v>1</v>
      </c>
      <c r="K19" s="21">
        <v>0</v>
      </c>
      <c r="L19" s="22">
        <v>6800000</v>
      </c>
      <c r="N19">
        <f>INDEX(OutputValues,15,$M$4)</f>
        <v>6800000</v>
      </c>
    </row>
    <row r="20" spans="1:14" x14ac:dyDescent="0.45">
      <c r="A20" s="30">
        <v>75000</v>
      </c>
      <c r="B20" s="23">
        <v>1400.0000000000002</v>
      </c>
      <c r="C20" s="24">
        <v>0</v>
      </c>
      <c r="D20" s="24">
        <v>2.2737367544323206E-13</v>
      </c>
      <c r="E20" s="24">
        <v>733.33333333333314</v>
      </c>
      <c r="F20" s="24">
        <v>0</v>
      </c>
      <c r="G20" s="24">
        <v>1</v>
      </c>
      <c r="H20" s="24">
        <v>0</v>
      </c>
      <c r="I20" s="24">
        <v>0</v>
      </c>
      <c r="J20" s="24">
        <v>1</v>
      </c>
      <c r="K20" s="24">
        <v>0</v>
      </c>
      <c r="L20" s="25">
        <v>6833333.3300000001</v>
      </c>
      <c r="N20">
        <f>INDEX(OutputValues,16,$M$4)</f>
        <v>6833333.3300000001</v>
      </c>
    </row>
  </sheetData>
  <dataValidations count="1">
    <dataValidation type="list" allowBlank="1" showInputMessage="1" showErrorMessage="1" sqref="N4" xr:uid="{1E2DDADE-3665-4EC7-AB26-8A9D34E2266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F9DB-458A-4281-9725-3A62B8E94DDB}">
  <dimension ref="A1:N20"/>
  <sheetViews>
    <sheetView topLeftCell="A16" workbookViewId="0">
      <selection activeCell="N4" sqref="N4"/>
    </sheetView>
  </sheetViews>
  <sheetFormatPr defaultRowHeight="14.25" x14ac:dyDescent="0.45"/>
  <cols>
    <col min="12" max="12" width="10.265625" bestFit="1" customWidth="1"/>
  </cols>
  <sheetData>
    <row r="1" spans="1:14" x14ac:dyDescent="0.45">
      <c r="A1" s="28" t="s">
        <v>52</v>
      </c>
      <c r="N1" s="29" t="str">
        <f>CONCATENATE("Sensitivity of ",$N$4," to ","Profit Contribution Per Unit of Large Minivan")</f>
        <v>Sensitivity of Profit to Profit Contribution Per Unit of Large Minivan</v>
      </c>
    </row>
    <row r="3" spans="1:14" x14ac:dyDescent="0.45">
      <c r="A3" t="s">
        <v>61</v>
      </c>
      <c r="N3" t="s">
        <v>39</v>
      </c>
    </row>
    <row r="4" spans="1:14" ht="140.65" x14ac:dyDescent="0.45">
      <c r="B4" s="26" t="s">
        <v>54</v>
      </c>
      <c r="C4" s="26" t="s">
        <v>55</v>
      </c>
      <c r="D4" s="26" t="s">
        <v>56</v>
      </c>
      <c r="E4" s="26" t="s">
        <v>57</v>
      </c>
      <c r="F4" s="26" t="s">
        <v>58</v>
      </c>
      <c r="G4" s="26" t="s">
        <v>43</v>
      </c>
      <c r="H4" s="26" t="s">
        <v>44</v>
      </c>
      <c r="I4" s="26" t="s">
        <v>45</v>
      </c>
      <c r="J4" s="26" t="s">
        <v>46</v>
      </c>
      <c r="K4" s="26" t="s">
        <v>47</v>
      </c>
      <c r="L4" s="26" t="s">
        <v>9</v>
      </c>
      <c r="M4" s="29">
        <f>MATCH($N$4,OutputAddresses,0)</f>
        <v>11</v>
      </c>
      <c r="N4" s="27" t="s">
        <v>9</v>
      </c>
    </row>
    <row r="5" spans="1:14" x14ac:dyDescent="0.45">
      <c r="A5" s="31">
        <v>6500</v>
      </c>
      <c r="B5" s="17">
        <v>999.99999999999966</v>
      </c>
      <c r="C5" s="18">
        <v>0</v>
      </c>
      <c r="D5" s="18">
        <v>2.2737367544323206E-13</v>
      </c>
      <c r="E5" s="18">
        <v>777.77777777777771</v>
      </c>
      <c r="F5" s="18">
        <v>0</v>
      </c>
      <c r="G5" s="18">
        <v>1</v>
      </c>
      <c r="H5" s="18">
        <v>0</v>
      </c>
      <c r="I5" s="18">
        <v>0</v>
      </c>
      <c r="J5" s="18">
        <v>1</v>
      </c>
      <c r="K5" s="18">
        <v>0</v>
      </c>
      <c r="L5" s="19">
        <v>6277777.7800000003</v>
      </c>
      <c r="N5">
        <f>INDEX(OutputValues,1,$M$4)</f>
        <v>6277777.7800000003</v>
      </c>
    </row>
    <row r="6" spans="1:14" x14ac:dyDescent="0.45">
      <c r="A6" s="31">
        <v>6600</v>
      </c>
      <c r="B6" s="20">
        <v>1000.0000000000001</v>
      </c>
      <c r="C6" s="21">
        <v>0</v>
      </c>
      <c r="D6" s="21">
        <v>2.2737367544323206E-13</v>
      </c>
      <c r="E6" s="21">
        <v>777.77777777777771</v>
      </c>
      <c r="F6" s="21">
        <v>0</v>
      </c>
      <c r="G6" s="21">
        <v>1</v>
      </c>
      <c r="H6" s="21">
        <v>0</v>
      </c>
      <c r="I6" s="21">
        <v>0</v>
      </c>
      <c r="J6" s="21">
        <v>1</v>
      </c>
      <c r="K6" s="21">
        <v>0</v>
      </c>
      <c r="L6" s="22">
        <v>6277777.7800000003</v>
      </c>
      <c r="N6">
        <f>INDEX(OutputValues,2,$M$4)</f>
        <v>6277777.7800000003</v>
      </c>
    </row>
    <row r="7" spans="1:14" x14ac:dyDescent="0.45">
      <c r="A7" s="31">
        <v>6700</v>
      </c>
      <c r="B7" s="20">
        <v>1000.0000000000001</v>
      </c>
      <c r="C7" s="21">
        <v>0</v>
      </c>
      <c r="D7" s="21">
        <v>2.2737367544323206E-13</v>
      </c>
      <c r="E7" s="21">
        <v>777.77777777777771</v>
      </c>
      <c r="F7" s="21">
        <v>0</v>
      </c>
      <c r="G7" s="21">
        <v>1</v>
      </c>
      <c r="H7" s="21">
        <v>0</v>
      </c>
      <c r="I7" s="21">
        <v>0</v>
      </c>
      <c r="J7" s="21">
        <v>1</v>
      </c>
      <c r="K7" s="21">
        <v>0</v>
      </c>
      <c r="L7" s="22">
        <v>6277777.7800000003</v>
      </c>
      <c r="N7">
        <f>INDEX(OutputValues,3,$M$4)</f>
        <v>6277777.7800000003</v>
      </c>
    </row>
    <row r="8" spans="1:14" x14ac:dyDescent="0.45">
      <c r="A8" s="31">
        <v>6800</v>
      </c>
      <c r="B8" s="20">
        <v>1000.0000000000001</v>
      </c>
      <c r="C8" s="21">
        <v>0</v>
      </c>
      <c r="D8" s="21">
        <v>2.2737367544323206E-13</v>
      </c>
      <c r="E8" s="21">
        <v>199.99999999999994</v>
      </c>
      <c r="F8" s="21">
        <v>472.72727272727263</v>
      </c>
      <c r="G8" s="21">
        <v>1</v>
      </c>
      <c r="H8" s="21">
        <v>0</v>
      </c>
      <c r="I8" s="21">
        <v>0</v>
      </c>
      <c r="J8" s="21">
        <v>1</v>
      </c>
      <c r="K8" s="21">
        <v>1</v>
      </c>
      <c r="L8" s="22">
        <v>6314545.4500000002</v>
      </c>
      <c r="N8">
        <f>INDEX(OutputValues,4,$M$4)</f>
        <v>6314545.4500000002</v>
      </c>
    </row>
    <row r="9" spans="1:14" x14ac:dyDescent="0.45">
      <c r="A9" s="31">
        <v>6900</v>
      </c>
      <c r="B9" s="20">
        <v>1000.0000000000001</v>
      </c>
      <c r="C9" s="21">
        <v>0</v>
      </c>
      <c r="D9" s="21">
        <v>2.2737367544323206E-13</v>
      </c>
      <c r="E9" s="21">
        <v>199.99999999999994</v>
      </c>
      <c r="F9" s="21">
        <v>472.72727272727263</v>
      </c>
      <c r="G9" s="21">
        <v>1</v>
      </c>
      <c r="H9" s="21">
        <v>0</v>
      </c>
      <c r="I9" s="21">
        <v>0</v>
      </c>
      <c r="J9" s="21">
        <v>1</v>
      </c>
      <c r="K9" s="21">
        <v>1</v>
      </c>
      <c r="L9" s="22">
        <v>6361818.1799999997</v>
      </c>
      <c r="N9">
        <f>INDEX(OutputValues,5,$M$4)</f>
        <v>6361818.1799999997</v>
      </c>
    </row>
    <row r="10" spans="1:14" x14ac:dyDescent="0.45">
      <c r="A10" s="31">
        <v>7000</v>
      </c>
      <c r="B10" s="20">
        <v>1000.0000000000001</v>
      </c>
      <c r="C10" s="21">
        <v>0</v>
      </c>
      <c r="D10" s="21">
        <v>2.2737367544323206E-13</v>
      </c>
      <c r="E10" s="21">
        <v>199.99999999999994</v>
      </c>
      <c r="F10" s="21">
        <v>472.72727272727263</v>
      </c>
      <c r="G10" s="21">
        <v>1</v>
      </c>
      <c r="H10" s="21">
        <v>0</v>
      </c>
      <c r="I10" s="21">
        <v>0</v>
      </c>
      <c r="J10" s="21">
        <v>1</v>
      </c>
      <c r="K10" s="21">
        <v>1</v>
      </c>
      <c r="L10" s="22">
        <v>6409090.9100000001</v>
      </c>
      <c r="N10">
        <f>INDEX(OutputValues,6,$M$4)</f>
        <v>6409090.9100000001</v>
      </c>
    </row>
    <row r="11" spans="1:14" x14ac:dyDescent="0.45">
      <c r="A11" s="31">
        <v>7100</v>
      </c>
      <c r="B11" s="20">
        <v>1031.7460317460323</v>
      </c>
      <c r="C11" s="21">
        <v>0</v>
      </c>
      <c r="D11" s="21">
        <v>2.2737367544323206E-13</v>
      </c>
      <c r="E11" s="21">
        <v>0</v>
      </c>
      <c r="F11" s="21">
        <v>619.04761904761881</v>
      </c>
      <c r="G11" s="21">
        <v>1</v>
      </c>
      <c r="H11" s="21">
        <v>0</v>
      </c>
      <c r="I11" s="21">
        <v>0</v>
      </c>
      <c r="J11" s="21">
        <v>0</v>
      </c>
      <c r="K11" s="21">
        <v>1</v>
      </c>
      <c r="L11" s="22">
        <v>6458730.1600000001</v>
      </c>
      <c r="N11">
        <f>INDEX(OutputValues,7,$M$4)</f>
        <v>6458730.1600000001</v>
      </c>
    </row>
    <row r="12" spans="1:14" x14ac:dyDescent="0.45">
      <c r="A12" s="31">
        <v>7200</v>
      </c>
      <c r="B12" s="20">
        <v>1031.7460317460323</v>
      </c>
      <c r="C12" s="21">
        <v>0</v>
      </c>
      <c r="D12" s="21">
        <v>2.2737367544323206E-13</v>
      </c>
      <c r="E12" s="21">
        <v>0</v>
      </c>
      <c r="F12" s="21">
        <v>619.04761904761881</v>
      </c>
      <c r="G12" s="21">
        <v>1</v>
      </c>
      <c r="H12" s="21">
        <v>0</v>
      </c>
      <c r="I12" s="21">
        <v>0</v>
      </c>
      <c r="J12" s="21">
        <v>0</v>
      </c>
      <c r="K12" s="21">
        <v>1</v>
      </c>
      <c r="L12" s="22">
        <v>6520634.9199999999</v>
      </c>
      <c r="N12">
        <f>INDEX(OutputValues,8,$M$4)</f>
        <v>6520634.9199999999</v>
      </c>
    </row>
    <row r="13" spans="1:14" x14ac:dyDescent="0.45">
      <c r="A13" s="31">
        <v>7300</v>
      </c>
      <c r="B13" s="20">
        <v>1031.7460317460323</v>
      </c>
      <c r="C13" s="21">
        <v>0</v>
      </c>
      <c r="D13" s="21">
        <v>2.2737367544323206E-13</v>
      </c>
      <c r="E13" s="21">
        <v>0</v>
      </c>
      <c r="F13" s="21">
        <v>619.04761904761881</v>
      </c>
      <c r="G13" s="21">
        <v>1</v>
      </c>
      <c r="H13" s="21">
        <v>0</v>
      </c>
      <c r="I13" s="21">
        <v>0</v>
      </c>
      <c r="J13" s="21">
        <v>0</v>
      </c>
      <c r="K13" s="21">
        <v>1</v>
      </c>
      <c r="L13" s="22">
        <v>6582539.6799999997</v>
      </c>
      <c r="N13">
        <f>INDEX(OutputValues,9,$M$4)</f>
        <v>6582539.6799999997</v>
      </c>
    </row>
    <row r="14" spans="1:14" x14ac:dyDescent="0.45">
      <c r="A14" s="31">
        <v>7400</v>
      </c>
      <c r="B14" s="20">
        <v>1031.7460317460323</v>
      </c>
      <c r="C14" s="21">
        <v>0</v>
      </c>
      <c r="D14" s="21">
        <v>2.2737367544323206E-13</v>
      </c>
      <c r="E14" s="21">
        <v>0</v>
      </c>
      <c r="F14" s="21">
        <v>619.04761904761881</v>
      </c>
      <c r="G14" s="21">
        <v>1</v>
      </c>
      <c r="H14" s="21">
        <v>0</v>
      </c>
      <c r="I14" s="21">
        <v>0</v>
      </c>
      <c r="J14" s="21">
        <v>0</v>
      </c>
      <c r="K14" s="21">
        <v>1</v>
      </c>
      <c r="L14" s="22">
        <v>6644444.4400000004</v>
      </c>
      <c r="N14">
        <f>INDEX(OutputValues,10,$M$4)</f>
        <v>6644444.4400000004</v>
      </c>
    </row>
    <row r="15" spans="1:14" x14ac:dyDescent="0.45">
      <c r="A15" s="31">
        <v>7500</v>
      </c>
      <c r="B15" s="20">
        <v>1031.7460317460323</v>
      </c>
      <c r="C15" s="21">
        <v>0</v>
      </c>
      <c r="D15" s="21">
        <v>2.2737367544323206E-13</v>
      </c>
      <c r="E15" s="21">
        <v>0</v>
      </c>
      <c r="F15" s="21">
        <v>619.04761904761881</v>
      </c>
      <c r="G15" s="21">
        <v>1</v>
      </c>
      <c r="H15" s="21">
        <v>0</v>
      </c>
      <c r="I15" s="21">
        <v>0</v>
      </c>
      <c r="J15" s="21">
        <v>0</v>
      </c>
      <c r="K15" s="21">
        <v>1</v>
      </c>
      <c r="L15" s="22">
        <v>6706349.21</v>
      </c>
      <c r="N15">
        <f>INDEX(OutputValues,11,$M$4)</f>
        <v>6706349.21</v>
      </c>
    </row>
    <row r="16" spans="1:14" x14ac:dyDescent="0.45">
      <c r="A16" s="31">
        <v>7600</v>
      </c>
      <c r="B16" s="20">
        <v>1031.7460317460323</v>
      </c>
      <c r="C16" s="21">
        <v>0</v>
      </c>
      <c r="D16" s="21">
        <v>2.2737367544323206E-13</v>
      </c>
      <c r="E16" s="21">
        <v>0</v>
      </c>
      <c r="F16" s="21">
        <v>619.04761904761881</v>
      </c>
      <c r="G16" s="21">
        <v>1</v>
      </c>
      <c r="H16" s="21">
        <v>0</v>
      </c>
      <c r="I16" s="21">
        <v>0</v>
      </c>
      <c r="J16" s="21">
        <v>0</v>
      </c>
      <c r="K16" s="21">
        <v>1</v>
      </c>
      <c r="L16" s="22">
        <v>6768253.9699999997</v>
      </c>
      <c r="N16">
        <f>INDEX(OutputValues,12,$M$4)</f>
        <v>6768253.9699999997</v>
      </c>
    </row>
    <row r="17" spans="1:14" x14ac:dyDescent="0.45">
      <c r="A17" s="31">
        <v>7700</v>
      </c>
      <c r="B17" s="20">
        <v>1031.7460317460323</v>
      </c>
      <c r="C17" s="21">
        <v>0</v>
      </c>
      <c r="D17" s="21">
        <v>2.2737367544323206E-13</v>
      </c>
      <c r="E17" s="21">
        <v>0</v>
      </c>
      <c r="F17" s="21">
        <v>619.04761904761881</v>
      </c>
      <c r="G17" s="21">
        <v>1</v>
      </c>
      <c r="H17" s="21">
        <v>0</v>
      </c>
      <c r="I17" s="21">
        <v>0</v>
      </c>
      <c r="J17" s="21">
        <v>0</v>
      </c>
      <c r="K17" s="21">
        <v>1</v>
      </c>
      <c r="L17" s="22">
        <v>6830158.7300000004</v>
      </c>
      <c r="N17">
        <f>INDEX(OutputValues,13,$M$4)</f>
        <v>6830158.7300000004</v>
      </c>
    </row>
    <row r="18" spans="1:14" x14ac:dyDescent="0.45">
      <c r="A18" s="31">
        <v>7800</v>
      </c>
      <c r="B18" s="20">
        <v>1031.7460317460323</v>
      </c>
      <c r="C18" s="21">
        <v>0</v>
      </c>
      <c r="D18" s="21">
        <v>2.2737367544323206E-13</v>
      </c>
      <c r="E18" s="21">
        <v>0</v>
      </c>
      <c r="F18" s="21">
        <v>619.04761904761881</v>
      </c>
      <c r="G18" s="21">
        <v>1</v>
      </c>
      <c r="H18" s="21">
        <v>0</v>
      </c>
      <c r="I18" s="21">
        <v>0</v>
      </c>
      <c r="J18" s="21">
        <v>0</v>
      </c>
      <c r="K18" s="21">
        <v>1</v>
      </c>
      <c r="L18" s="22">
        <v>6892063.4900000002</v>
      </c>
      <c r="N18">
        <f>INDEX(OutputValues,14,$M$4)</f>
        <v>6892063.4900000002</v>
      </c>
    </row>
    <row r="19" spans="1:14" x14ac:dyDescent="0.45">
      <c r="A19" s="31">
        <v>7900</v>
      </c>
      <c r="B19" s="20">
        <v>1031.7460317460323</v>
      </c>
      <c r="C19" s="21">
        <v>0</v>
      </c>
      <c r="D19" s="21">
        <v>2.2737367544323206E-13</v>
      </c>
      <c r="E19" s="21">
        <v>0</v>
      </c>
      <c r="F19" s="21">
        <v>619.04761904761881</v>
      </c>
      <c r="G19" s="21">
        <v>1</v>
      </c>
      <c r="H19" s="21">
        <v>0</v>
      </c>
      <c r="I19" s="21">
        <v>0</v>
      </c>
      <c r="J19" s="21">
        <v>0</v>
      </c>
      <c r="K19" s="21">
        <v>1</v>
      </c>
      <c r="L19" s="22">
        <v>6953968.25</v>
      </c>
      <c r="N19">
        <f>INDEX(OutputValues,15,$M$4)</f>
        <v>6953968.25</v>
      </c>
    </row>
    <row r="20" spans="1:14" x14ac:dyDescent="0.45">
      <c r="A20" s="31">
        <v>8000</v>
      </c>
      <c r="B20" s="23">
        <v>1031.7460317460323</v>
      </c>
      <c r="C20" s="24">
        <v>0</v>
      </c>
      <c r="D20" s="24">
        <v>2.2737367544323206E-13</v>
      </c>
      <c r="E20" s="24">
        <v>0</v>
      </c>
      <c r="F20" s="24">
        <v>619.04761904761881</v>
      </c>
      <c r="G20" s="24">
        <v>1</v>
      </c>
      <c r="H20" s="24">
        <v>0</v>
      </c>
      <c r="I20" s="24">
        <v>0</v>
      </c>
      <c r="J20" s="24">
        <v>0</v>
      </c>
      <c r="K20" s="24">
        <v>1</v>
      </c>
      <c r="L20" s="25">
        <v>7015873.0199999996</v>
      </c>
      <c r="N20">
        <f>INDEX(OutputValues,16,$M$4)</f>
        <v>7015873.0199999996</v>
      </c>
    </row>
  </sheetData>
  <dataValidations count="1">
    <dataValidation type="list" allowBlank="1" showInputMessage="1" showErrorMessage="1" sqref="N4" xr:uid="{FBFEA600-F25D-4A28-AE9E-5C71A7B255E6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27</vt:i4>
      </vt:variant>
    </vt:vector>
  </HeadingPairs>
  <TitlesOfParts>
    <vt:vector size="33" baseType="lpstr">
      <vt:lpstr>Model</vt:lpstr>
      <vt:lpstr>a</vt:lpstr>
      <vt:lpstr>b</vt:lpstr>
      <vt:lpstr>c</vt:lpstr>
      <vt:lpstr>d</vt:lpstr>
      <vt:lpstr>e</vt:lpstr>
      <vt:lpstr>a!ChartData</vt:lpstr>
      <vt:lpstr>b!ChartData</vt:lpstr>
      <vt:lpstr>'c'!ChartData</vt:lpstr>
      <vt:lpstr>d!ChartData</vt:lpstr>
      <vt:lpstr>e!ChartData</vt:lpstr>
      <vt:lpstr>a!InputValues</vt:lpstr>
      <vt:lpstr>b!InputValues</vt:lpstr>
      <vt:lpstr>'c'!InputValues</vt:lpstr>
      <vt:lpstr>d!InputValues</vt:lpstr>
      <vt:lpstr>e!InputValues</vt:lpstr>
      <vt:lpstr>Lower_limit_on_production</vt:lpstr>
      <vt:lpstr>a!OutputAddresses</vt:lpstr>
      <vt:lpstr>b!OutputAddresses</vt:lpstr>
      <vt:lpstr>'c'!OutputAddresses</vt:lpstr>
      <vt:lpstr>d!OutputAddresses</vt:lpstr>
      <vt:lpstr>e!OutputAddresses</vt:lpstr>
      <vt:lpstr>a!OutputValues</vt:lpstr>
      <vt:lpstr>b!OutputValues</vt:lpstr>
      <vt:lpstr>'c'!OutputValues</vt:lpstr>
      <vt:lpstr>d!OutputValues</vt:lpstr>
      <vt:lpstr>e!OutputValues</vt:lpstr>
      <vt:lpstr>Produce_at_least_minimum</vt:lpstr>
      <vt:lpstr>Profit</vt:lpstr>
      <vt:lpstr>Resource_available</vt:lpstr>
      <vt:lpstr>Resource_used</vt:lpstr>
      <vt:lpstr>Units_produced</vt:lpstr>
      <vt:lpstr>Upper_limit_on_production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SIMUL8</cp:lastModifiedBy>
  <cp:lastPrinted>2007-10-02T13:21:58Z</cp:lastPrinted>
  <dcterms:created xsi:type="dcterms:W3CDTF">1999-03-12T17:08:10Z</dcterms:created>
  <dcterms:modified xsi:type="dcterms:W3CDTF">2019-10-31T20:53:44Z</dcterms:modified>
</cp:coreProperties>
</file>