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codeName="ThisWorkbook"/>
  <mc:AlternateContent xmlns:mc="http://schemas.openxmlformats.org/markup-compatibility/2006">
    <mc:Choice Requires="x15">
      <x15ac:absPath xmlns:x15ac="http://schemas.microsoft.com/office/spreadsheetml/2010/11/ac" url="/Users/rswithinzadok/Documents/Fall2019/BIA 650A/Homework Files/HW 8/"/>
    </mc:Choice>
  </mc:AlternateContent>
  <xr:revisionPtr revIDLastSave="0" documentId="8_{C82B7B9D-4888-7240-8723-BBAEA2A54B6E}" xr6:coauthVersionLast="45" xr6:coauthVersionMax="45" xr10:uidLastSave="{00000000-0000-0000-0000-000000000000}"/>
  <bookViews>
    <workbookView xWindow="0" yWindow="0" windowWidth="28800" windowHeight="18000" xr2:uid="{00000000-000D-0000-FFFF-FFFF00000000}"/>
  </bookViews>
  <sheets>
    <sheet name="Model" sheetId="1" r:id="rId1"/>
    <sheet name="Model_STS" sheetId="3" state="hidden" r:id="rId2"/>
    <sheet name="STS_1" sheetId="6" state="hidden" r:id="rId3"/>
    <sheet name="Sensitivity Analysis" sheetId="7" r:id="rId4"/>
  </sheets>
  <definedNames>
    <definedName name="ChartData" localSheetId="3">'Sensitivity Analysis'!$K$5:$K$13</definedName>
    <definedName name="ChartData" localSheetId="2">STS_1!$K$5:$K$13</definedName>
    <definedName name="InputValues" localSheetId="3">'Sensitivity Analysis'!$A$5:$A$13</definedName>
    <definedName name="InputValues" localSheetId="2">STS_1!$A$5:$A$13</definedName>
    <definedName name="Investment_weights">Model!$B$17:$E$17</definedName>
    <definedName name="Mean_portfolio_return">Model!$B$25</definedName>
    <definedName name="OutputAddresses" localSheetId="3">'Sensitivity Analysis'!$B$4:$G$4</definedName>
    <definedName name="OutputAddresses" localSheetId="2">STS_1!$B$4:$F$4</definedName>
    <definedName name="OutputValues" localSheetId="3">'Sensitivity Analysis'!$B$5:$G$13</definedName>
    <definedName name="OutputValues" localSheetId="2">STS_1!$B$5:$F$13</definedName>
    <definedName name="Portfolio_stdev">Model!$B$28</definedName>
    <definedName name="Portfolio_variance">Model!$B$27</definedName>
    <definedName name="Required_mean_return">Model!$D$25</definedName>
    <definedName name="solver_adj" localSheetId="0" hidden="1">Model!$B$17:$E$17</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bd" localSheetId="0" hidden="1">2</definedName>
    <definedName name="solver_itr" localSheetId="0" hidden="1">100</definedName>
    <definedName name="solver_lhs1" localSheetId="0" hidden="1">Model!$B$25</definedName>
    <definedName name="solver_lhs2" localSheetId="0" hidden="1">Model!$B$21</definedName>
    <definedName name="solver_lin" localSheetId="0" hidden="1">2</definedName>
    <definedName name="solver_lva" localSheetId="0" hidden="1">2</definedName>
    <definedName name="solver_mip" localSheetId="0" hidden="1">5000</definedName>
    <definedName name="solver_mni" localSheetId="0" hidden="1">30</definedName>
    <definedName name="solver_mrt" localSheetId="0" hidden="1">0.075</definedName>
    <definedName name="solver_msl" localSheetId="0" hidden="1">1</definedName>
    <definedName name="solver_neg" localSheetId="0" hidden="1">1</definedName>
    <definedName name="solver_nod" localSheetId="0" hidden="1">5000</definedName>
    <definedName name="solver_num" localSheetId="0" hidden="1">2</definedName>
    <definedName name="solver_nwt" localSheetId="0" hidden="1">1</definedName>
    <definedName name="solver_ofx" localSheetId="0" hidden="1">2</definedName>
    <definedName name="solver_opt" localSheetId="0" hidden="1">Model!$B$27</definedName>
    <definedName name="solver_piv" localSheetId="0" hidden="1">0.000001</definedName>
    <definedName name="solver_pre" localSheetId="0" hidden="1">0.000001</definedName>
    <definedName name="solver_pro" localSheetId="0" hidden="1">2</definedName>
    <definedName name="solver_rbv" localSheetId="0" hidden="1">2</definedName>
    <definedName name="solver_red" localSheetId="0" hidden="1">0.000001</definedName>
    <definedName name="solver_rel1" localSheetId="0" hidden="1">3</definedName>
    <definedName name="solver_rel2" localSheetId="0" hidden="1">2</definedName>
    <definedName name="solver_reo" localSheetId="0" hidden="1">2</definedName>
    <definedName name="solver_rep" localSheetId="0" hidden="1">2</definedName>
    <definedName name="solver_rhs1" localSheetId="0" hidden="1">Required_mean_return</definedName>
    <definedName name="solver_rhs2" localSheetId="0" hidden="1">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std" localSheetId="0" hidden="1">1</definedName>
    <definedName name="solver_tim" localSheetId="0" hidden="1">100</definedName>
    <definedName name="solver_tol" localSheetId="0" hidden="1">0.0005</definedName>
    <definedName name="solver_typ" localSheetId="0" hidden="1">2</definedName>
    <definedName name="solver_val" localSheetId="0" hidden="1">0</definedName>
    <definedName name="solver_ver" localSheetId="0" hidden="1">3</definedName>
    <definedName name="Total_weights">Model!$B$21</definedName>
  </definedNames>
  <calcPr calcId="191029" calcMode="autoNoTable"/>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 i="7" l="1"/>
  <c r="J4" i="7"/>
  <c r="K11" i="7" s="1"/>
  <c r="B27" i="1" a="1"/>
  <c r="B27" i="1" s="1"/>
  <c r="B25" i="1"/>
  <c r="B21" i="1"/>
  <c r="H13" i="1"/>
  <c r="I13" i="1"/>
  <c r="H14" i="1"/>
  <c r="I14" i="1"/>
  <c r="G14" i="1"/>
  <c r="J12" i="1"/>
  <c r="J13" i="1"/>
  <c r="J14" i="1"/>
  <c r="H11" i="1"/>
  <c r="I11" i="1"/>
  <c r="J11" i="1"/>
  <c r="K5" i="7" l="1"/>
  <c r="K6" i="7"/>
  <c r="K7" i="7"/>
  <c r="K8" i="7"/>
  <c r="K12" i="7"/>
  <c r="K13" i="7"/>
  <c r="K9" i="7"/>
  <c r="K10" i="7"/>
  <c r="K1" i="6"/>
  <c r="J4" i="6"/>
  <c r="K9" i="6" s="1"/>
  <c r="K10" i="6" l="1"/>
  <c r="K12" i="6"/>
  <c r="K11" i="6"/>
  <c r="K7" i="6"/>
  <c r="K5" i="6"/>
  <c r="K13" i="6"/>
  <c r="K6" i="6"/>
  <c r="K8" i="6"/>
  <c r="G11" i="1"/>
  <c r="G12" i="1"/>
  <c r="H12" i="1"/>
  <c r="I12" i="1"/>
  <c r="G13" i="1"/>
  <c r="B2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author>
  </authors>
  <commentList>
    <comment ref="B5" authorId="0" shapeId="0" xr:uid="{00000000-0006-0000-0200-000001000000}">
      <text>
        <r>
          <rPr>
            <sz val="9"/>
            <color indexed="81"/>
            <rFont val="Tahoma"/>
            <family val="2"/>
          </rPr>
          <t>Solver converged in probability to a global solution.</t>
        </r>
      </text>
    </comment>
    <comment ref="B6" authorId="0" shapeId="0" xr:uid="{00000000-0006-0000-0200-000002000000}">
      <text>
        <r>
          <rPr>
            <sz val="9"/>
            <color indexed="81"/>
            <rFont val="Tahoma"/>
            <family val="2"/>
          </rPr>
          <t>Solver converged in probability to a global solution.</t>
        </r>
      </text>
    </comment>
    <comment ref="B7" authorId="0" shapeId="0" xr:uid="{00000000-0006-0000-0200-000003000000}">
      <text>
        <r>
          <rPr>
            <sz val="9"/>
            <color indexed="81"/>
            <rFont val="Tahoma"/>
            <family val="2"/>
          </rPr>
          <t>Solver converged in probability to a global solution.</t>
        </r>
      </text>
    </comment>
    <comment ref="B8" authorId="0" shapeId="0" xr:uid="{00000000-0006-0000-0200-000004000000}">
      <text>
        <r>
          <rPr>
            <sz val="9"/>
            <color indexed="81"/>
            <rFont val="Tahoma"/>
            <family val="2"/>
          </rPr>
          <t>Solver converged in probability to a global solution.</t>
        </r>
      </text>
    </comment>
    <comment ref="B9" authorId="0" shapeId="0" xr:uid="{00000000-0006-0000-0200-000005000000}">
      <text>
        <r>
          <rPr>
            <sz val="9"/>
            <color indexed="81"/>
            <rFont val="Tahoma"/>
            <family val="2"/>
          </rPr>
          <t>Solver converged in probability to a global solution.</t>
        </r>
      </text>
    </comment>
    <comment ref="B10" authorId="0" shapeId="0" xr:uid="{00000000-0006-0000-0200-000006000000}">
      <text>
        <r>
          <rPr>
            <sz val="9"/>
            <color indexed="81"/>
            <rFont val="Tahoma"/>
            <family val="2"/>
          </rPr>
          <t>Solver converged in probability to a global solution.</t>
        </r>
      </text>
    </comment>
    <comment ref="B11" authorId="0" shapeId="0" xr:uid="{00000000-0006-0000-0200-000007000000}">
      <text>
        <r>
          <rPr>
            <sz val="9"/>
            <color indexed="81"/>
            <rFont val="Tahoma"/>
            <family val="2"/>
          </rPr>
          <t>Solver converged in probability to a global solution.</t>
        </r>
      </text>
    </comment>
    <comment ref="B12" authorId="0" shapeId="0" xr:uid="{00000000-0006-0000-0200-000008000000}">
      <text>
        <r>
          <rPr>
            <sz val="9"/>
            <color indexed="81"/>
            <rFont val="Tahoma"/>
            <family val="2"/>
          </rPr>
          <t>Solver converged in probability to a global solution.</t>
        </r>
      </text>
    </comment>
    <comment ref="B13" authorId="0" shapeId="0" xr:uid="{00000000-0006-0000-0200-000009000000}">
      <text>
        <r>
          <rPr>
            <sz val="9"/>
            <color indexed="81"/>
            <rFont val="Tahoma"/>
            <family val="2"/>
          </rPr>
          <t>Solver converged in probability to a global solution.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NITHIN DAS</author>
  </authors>
  <commentList>
    <comment ref="B5" authorId="0" shapeId="0" xr:uid="{865E5D9F-8BF0-4EEC-ADEA-75AAA63C0B6C}">
      <text>
        <r>
          <rPr>
            <sz val="9"/>
            <color indexed="81"/>
            <rFont val="Tahoma"/>
            <family val="2"/>
          </rPr>
          <t>Solver found a solution. All constraints and optimality conditions are satisfied.</t>
        </r>
      </text>
    </comment>
    <comment ref="B6" authorId="0" shapeId="0" xr:uid="{2BF5E7EB-FACB-4C37-AEF5-C91795CA738F}">
      <text>
        <r>
          <rPr>
            <sz val="9"/>
            <color indexed="81"/>
            <rFont val="Tahoma"/>
            <family val="2"/>
          </rPr>
          <t>Solver found a solution. All constraints and optimality conditions are satisfied.</t>
        </r>
      </text>
    </comment>
    <comment ref="B7" authorId="0" shapeId="0" xr:uid="{CF6E9555-183C-4ABC-B835-75FB742C4A4B}">
      <text>
        <r>
          <rPr>
            <sz val="9"/>
            <color indexed="81"/>
            <rFont val="Tahoma"/>
            <family val="2"/>
          </rPr>
          <t>Solver found a solution. All constraints and optimality conditions are satisfied.</t>
        </r>
      </text>
    </comment>
    <comment ref="B8" authorId="0" shapeId="0" xr:uid="{5950061C-4CA8-40B6-9C60-A5E5AC002557}">
      <text>
        <r>
          <rPr>
            <sz val="9"/>
            <color indexed="81"/>
            <rFont val="Tahoma"/>
            <family val="2"/>
          </rPr>
          <t>Solver found a solution. All constraints and optimality conditions are satisfied.</t>
        </r>
      </text>
    </comment>
    <comment ref="B9" authorId="0" shapeId="0" xr:uid="{F05B5F7D-DEEF-438B-8332-FD4F0FF08497}">
      <text>
        <r>
          <rPr>
            <sz val="9"/>
            <color indexed="81"/>
            <rFont val="Tahoma"/>
            <family val="2"/>
          </rPr>
          <t>Solver found a solution. All constraints and optimality conditions are satisfied.</t>
        </r>
      </text>
    </comment>
    <comment ref="B10" authorId="0" shapeId="0" xr:uid="{8329F623-5263-4241-8E42-254F2DE9DF44}">
      <text>
        <r>
          <rPr>
            <sz val="9"/>
            <color indexed="81"/>
            <rFont val="Tahoma"/>
            <family val="2"/>
          </rPr>
          <t>Solver found a solution. All constraints and optimality conditions are satisfied.</t>
        </r>
      </text>
    </comment>
    <comment ref="B11" authorId="0" shapeId="0" xr:uid="{B44C8EA7-FF46-4177-BBC3-386074C43ED3}">
      <text>
        <r>
          <rPr>
            <sz val="9"/>
            <color indexed="81"/>
            <rFont val="Tahoma"/>
            <family val="2"/>
          </rPr>
          <t>Solver found a solution. All constraints and optimality conditions are satisfied.</t>
        </r>
      </text>
    </comment>
    <comment ref="B12" authorId="0" shapeId="0" xr:uid="{A010220F-1593-4E0E-BCAC-D5C74F526C42}">
      <text>
        <r>
          <rPr>
            <sz val="9"/>
            <color indexed="81"/>
            <rFont val="Tahoma"/>
            <family val="2"/>
          </rPr>
          <t>Solver found a solution. All constraints and optimality conditions are satisfied.</t>
        </r>
      </text>
    </comment>
    <comment ref="B13" authorId="0" shapeId="0" xr:uid="{D9A4BE5E-EF77-4D73-A412-EFEFFFB0E411}">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<sst xmlns="http://schemas.openxmlformats.org/spreadsheetml/2006/main" count="77" uniqueCount="45">
  <si>
    <t>Stock input data</t>
  </si>
  <si>
    <t>Stock 1</t>
  </si>
  <si>
    <t>Stock 2</t>
  </si>
  <si>
    <t>Stock 3</t>
  </si>
  <si>
    <t>Mean return</t>
  </si>
  <si>
    <t>StDev of return</t>
  </si>
  <si>
    <t>Correlations</t>
  </si>
  <si>
    <t>=</t>
  </si>
  <si>
    <t>&gt;=</t>
  </si>
  <si>
    <t>Portfolio variance</t>
  </si>
  <si>
    <t>Portfolio stdev</t>
  </si>
  <si>
    <t>Portfolio selection model</t>
  </si>
  <si>
    <t>Constraint on expected portfolio return</t>
  </si>
  <si>
    <t>Investment decisions</t>
  </si>
  <si>
    <t>Covariances</t>
  </si>
  <si>
    <t>Constraint on investing everything</t>
  </si>
  <si>
    <t>Required return</t>
  </si>
  <si>
    <t>$D$23</t>
  </si>
  <si>
    <t>Range names used:</t>
  </si>
  <si>
    <t>=Model!$B$23</t>
  </si>
  <si>
    <t>=Model!$B$15:$D$15</t>
  </si>
  <si>
    <t>Portfolio_variance</t>
  </si>
  <si>
    <t>=Model!$B$25</t>
  </si>
  <si>
    <t>=Model!$D$23</t>
  </si>
  <si>
    <t>=Model!$B$19</t>
  </si>
  <si>
    <t>Required value</t>
  </si>
  <si>
    <t>Oneway analysis for Solver model in Model worksheet</t>
  </si>
  <si>
    <t>Required return (cell $D$23) values along side, output cell(s) along top</t>
  </si>
  <si>
    <t>Data for chart</t>
  </si>
  <si>
    <t>Portfolio_stdev</t>
  </si>
  <si>
    <t>=Model!$B$26</t>
  </si>
  <si>
    <t>Investment weights</t>
  </si>
  <si>
    <t>Total weights</t>
  </si>
  <si>
    <t>Required mean return</t>
  </si>
  <si>
    <t>Mean portfolio return</t>
  </si>
  <si>
    <t>Investment_weights</t>
  </si>
  <si>
    <t>Mean_portfolio_return</t>
  </si>
  <si>
    <t>Required_mean_return</t>
  </si>
  <si>
    <t>Total_weights</t>
  </si>
  <si>
    <t>Investment_weights_1</t>
  </si>
  <si>
    <t>Investment_weights_2</t>
  </si>
  <si>
    <t>Investment_weights_3</t>
  </si>
  <si>
    <t>Stock 4</t>
  </si>
  <si>
    <t>$B$15:$E$15,$B$23,$B$26</t>
  </si>
  <si>
    <t>Investment_weights_4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</si>
</sst>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6">
    <font>
      <sz val="11"/>
      <name val="Calibri"/>
      <family val="2"/>
    </font>
    <font>
      <sz val="11"/>
      <name val="Calibri"/>
      <family val="2"/>
      <scheme val="minor"/>
    </font>
    <font>
      <b/>
      <sz val="11"/>
      <name val="Calibri"/>
      <family val="2"/>
    </font>
    <font>
      <sz val="11"/>
      <color rgb="FFFFFFFF"/>
      <name val="Calibri"/>
      <family val="2"/>
    </font>
    <font>
      <sz val="9"/>
      <color indexed="81"/>
      <name val="Tahoma"/>
      <family val="2"/>
    </font>
    <font>
      <sz val="10"/>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59999389629810485"/>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49" fontId="0" fillId="0" borderId="0" xfId="0" applyNumberFormat="1"/>
    <xf numFmtId="0" fontId="1" fillId="0" borderId="0" xfId="0" applyFont="1"/>
    <xf numFmtId="0" fontId="1" fillId="0" borderId="0" xfId="0" quotePrefix="1" applyFont="1" applyAlignment="1">
      <alignment horizontal="right"/>
    </xf>
    <xf numFmtId="0" fontId="1" fillId="0" borderId="0" xfId="0" applyFont="1" applyBorder="1"/>
    <xf numFmtId="0" fontId="1" fillId="0" borderId="0" xfId="0" applyFont="1" applyAlignment="1">
      <alignment horizontal="right"/>
    </xf>
    <xf numFmtId="0" fontId="1" fillId="0" borderId="0" xfId="0" quotePrefix="1" applyFont="1" applyAlignment="1">
      <alignment horizontal="left"/>
    </xf>
    <xf numFmtId="0" fontId="1" fillId="0" borderId="0" xfId="0" quotePrefix="1" applyNumberFormat="1" applyFont="1" applyAlignment="1">
      <alignment horizontal="left"/>
    </xf>
    <xf numFmtId="0" fontId="1" fillId="0" borderId="0" xfId="0" applyNumberFormat="1" applyFont="1"/>
    <xf numFmtId="0" fontId="1" fillId="0" borderId="0" xfId="0" applyNumberFormat="1" applyFont="1" applyAlignment="1">
      <alignment horizontal="left"/>
    </xf>
    <xf numFmtId="1" fontId="1" fillId="0" borderId="0" xfId="0" applyNumberFormat="1" applyFont="1" applyFill="1" applyBorder="1"/>
    <xf numFmtId="164" fontId="1" fillId="0" borderId="0" xfId="0" applyNumberFormat="1" applyFont="1"/>
    <xf numFmtId="165" fontId="1" fillId="0" borderId="0" xfId="0" applyNumberFormat="1" applyFont="1" applyBorder="1"/>
    <xf numFmtId="0" fontId="1" fillId="2" borderId="0" xfId="0" applyFont="1" applyFill="1" applyBorder="1"/>
    <xf numFmtId="0" fontId="1" fillId="0" borderId="0" xfId="0" quotePrefix="1" applyFont="1" applyBorder="1" applyAlignment="1">
      <alignment horizontal="right"/>
    </xf>
    <xf numFmtId="0" fontId="1" fillId="0" borderId="0" xfId="0" applyFont="1" applyBorder="1" applyAlignment="1">
      <alignment horizontal="right"/>
    </xf>
    <xf numFmtId="2" fontId="1" fillId="0" borderId="0" xfId="0" applyNumberFormat="1" applyFont="1" applyBorder="1"/>
    <xf numFmtId="0" fontId="1" fillId="0" borderId="0" xfId="0" applyFont="1" applyBorder="1" applyAlignment="1">
      <alignment horizontal="center"/>
    </xf>
    <xf numFmtId="0" fontId="1" fillId="0" borderId="0" xfId="0" quotePrefix="1" applyFont="1" applyBorder="1" applyAlignment="1">
      <alignment horizontal="center"/>
    </xf>
    <xf numFmtId="165" fontId="1" fillId="4" borderId="0" xfId="0" applyNumberFormat="1" applyFont="1" applyFill="1" applyBorder="1"/>
    <xf numFmtId="164" fontId="1" fillId="3" borderId="0" xfId="0" applyNumberFormat="1" applyFont="1" applyFill="1" applyBorder="1"/>
    <xf numFmtId="165" fontId="1" fillId="2" borderId="0" xfId="0" applyNumberFormat="1" applyFont="1" applyFill="1" applyBorder="1"/>
    <xf numFmtId="165" fontId="0" fillId="0" borderId="0" xfId="0" applyNumberFormat="1"/>
    <xf numFmtId="0" fontId="0" fillId="0" borderId="0" xfId="0" applyAlignment="1">
      <alignment horizontal="right" textRotation="90"/>
    </xf>
    <xf numFmtId="0" fontId="0" fillId="5" borderId="0" xfId="0" applyFill="1" applyAlignment="1">
      <alignment horizontal="right" textRotation="90"/>
    </xf>
    <xf numFmtId="165" fontId="0" fillId="0" borderId="1" xfId="0" applyNumberFormat="1" applyBorder="1"/>
    <xf numFmtId="165" fontId="0" fillId="0" borderId="2" xfId="0" applyNumberFormat="1" applyBorder="1"/>
    <xf numFmtId="165" fontId="0" fillId="0" borderId="4" xfId="0" applyNumberFormat="1" applyBorder="1"/>
    <xf numFmtId="165" fontId="0" fillId="0" borderId="0" xfId="0" applyNumberFormat="1" applyBorder="1"/>
    <xf numFmtId="165" fontId="0" fillId="0" borderId="6" xfId="0" applyNumberFormat="1" applyBorder="1"/>
    <xf numFmtId="165" fontId="0" fillId="0" borderId="7" xfId="0" applyNumberFormat="1" applyBorder="1"/>
    <xf numFmtId="0" fontId="2" fillId="0" borderId="0" xfId="0" applyFont="1"/>
    <xf numFmtId="0" fontId="3" fillId="0" borderId="0" xfId="0" applyFont="1"/>
    <xf numFmtId="164" fontId="0" fillId="0" borderId="3" xfId="0" applyNumberFormat="1" applyBorder="1"/>
    <xf numFmtId="164" fontId="0" fillId="0" borderId="5" xfId="0" applyNumberFormat="1" applyBorder="1"/>
    <xf numFmtId="164" fontId="0" fillId="0" borderId="8" xfId="0" applyNumberFormat="1" applyBorder="1"/>
    <xf numFmtId="0" fontId="1" fillId="0" borderId="0" xfId="0" applyFont="1" applyFill="1" applyBorder="1" applyAlignment="1">
      <alignment horizontal="right"/>
    </xf>
    <xf numFmtId="0" fontId="1" fillId="0" borderId="0" xfId="0" applyFont="1" applyFill="1" applyBorder="1"/>
    <xf numFmtId="0" fontId="1" fillId="0" borderId="9" xfId="0" applyFont="1" applyBorder="1"/>
    <xf numFmtId="165" fontId="0" fillId="0" borderId="3" xfId="0" applyNumberFormat="1" applyBorder="1"/>
    <xf numFmtId="165" fontId="0" fillId="0" borderId="5" xfId="0" applyNumberFormat="1" applyBorder="1"/>
    <xf numFmtId="165" fontId="0" fillId="0" borderId="8" xfId="0" applyNumberFormat="1" applyBorder="1"/>
    <xf numFmtId="0" fontId="1" fillId="0" borderId="0" xfId="0" applyFont="1" applyAlignment="1">
      <alignment wrapText="1"/>
    </xf>
    <xf numFmtId="0" fontId="1" fillId="0" borderId="0" xfId="0" applyFont="1" applyAlignment="1">
      <alignment horizontal="left"/>
    </xf>
    <xf numFmtId="0" fontId="5" fillId="0" borderId="0" xfId="0" applyFont="1" applyAlignment="1"/>
  </cellXfs>
  <cellStyles count="1">
    <cellStyle name="Normal"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Investment_weights_3 to Required return</c:v>
            </c:pt>
          </c:strCache>
        </c:strRef>
      </c:tx>
      <c:layout>
        <c:manualLayout>
          <c:xMode val="edge"/>
          <c:yMode val="edge"/>
          <c:x val="0.13855458497375328"/>
          <c:y val="3.111111111111111E-2"/>
        </c:manualLayout>
      </c:layout>
      <c:overlay val="0"/>
      <c:txPr>
        <a:bodyPr/>
        <a:lstStyle/>
        <a:p>
          <a:pPr>
            <a:defRPr sz="1200"/>
          </a:pPr>
          <a:endParaRPr lang="en-US"/>
        </a:p>
      </c:txPr>
    </c:title>
    <c:autoTitleDeleted val="0"/>
    <c:plotArea>
      <c:layout/>
      <c:lineChart>
        <c:grouping val="standard"/>
        <c:varyColors val="0"/>
        <c:ser>
          <c:idx val="0"/>
          <c:order val="0"/>
          <c:cat>
            <c:numRef>
              <c:f>STS_1!$A$5:$A$13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STS_1!$K$5:$K$13</c:f>
              <c:numCache>
                <c:formatCode>General</c:formatCode>
                <c:ptCount val="9"/>
                <c:pt idx="0">
                  <c:v>0.99999996274709724</c:v>
                </c:pt>
                <c:pt idx="1">
                  <c:v>0.87499989569187187</c:v>
                </c:pt>
                <c:pt idx="2">
                  <c:v>0.75000001490116142</c:v>
                </c:pt>
                <c:pt idx="3">
                  <c:v>0.62499994784593627</c:v>
                </c:pt>
                <c:pt idx="4">
                  <c:v>0.50000005960464478</c:v>
                </c:pt>
                <c:pt idx="5">
                  <c:v>0.37500000000000067</c:v>
                </c:pt>
                <c:pt idx="6">
                  <c:v>0.25000011920929027</c:v>
                </c:pt>
                <c:pt idx="7">
                  <c:v>0.12499986588954975</c:v>
                </c:pt>
                <c:pt idx="8">
                  <c:v>0</c:v>
                </c:pt>
              </c:numCache>
            </c:numRef>
          </c:val>
          <c:smooth val="0"/>
          <c:extLst>
            <c:ext xmlns:c16="http://schemas.microsoft.com/office/drawing/2014/chart" uri="{C3380CC4-5D6E-409C-BE32-E72D297353CC}">
              <c16:uniqueId val="{00000000-C42C-469B-9004-DEF1A97B9E86}"/>
            </c:ext>
          </c:extLst>
        </c:ser>
        <c:dLbls>
          <c:showLegendKey val="0"/>
          <c:showVal val="0"/>
          <c:showCatName val="0"/>
          <c:showSerName val="0"/>
          <c:showPercent val="0"/>
          <c:showBubbleSize val="0"/>
        </c:dLbls>
        <c:marker val="1"/>
        <c:smooth val="0"/>
        <c:axId val="552189424"/>
        <c:axId val="630180104"/>
      </c:lineChart>
      <c:catAx>
        <c:axId val="552189424"/>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630180104"/>
        <c:crosses val="autoZero"/>
        <c:auto val="1"/>
        <c:lblAlgn val="ctr"/>
        <c:lblOffset val="100"/>
        <c:noMultiLvlLbl val="0"/>
      </c:catAx>
      <c:valAx>
        <c:axId val="630180104"/>
        <c:scaling>
          <c:orientation val="minMax"/>
        </c:scaling>
        <c:delete val="0"/>
        <c:axPos val="l"/>
        <c:majorGridlines/>
        <c:numFmt formatCode="General" sourceLinked="1"/>
        <c:majorTickMark val="out"/>
        <c:minorTickMark val="none"/>
        <c:tickLblPos val="nextTo"/>
        <c:crossAx val="55218942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STS_1!$F$4</c:f>
              <c:strCache>
                <c:ptCount val="1"/>
                <c:pt idx="0">
                  <c:v>Portfolio_stdev</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STS_1!$F$5:$F$13</c:f>
              <c:numCache>
                <c:formatCode>0.0000</c:formatCode>
                <c:ptCount val="9"/>
                <c:pt idx="0">
                  <c:v>8.0000000000000307E-2</c:v>
                </c:pt>
                <c:pt idx="1">
                  <c:v>8.321659014997336E-2</c:v>
                </c:pt>
                <c:pt idx="2">
                  <c:v>9.2195443215272274E-2</c:v>
                </c:pt>
                <c:pt idx="3">
                  <c:v>0.10547512177894132</c:v>
                </c:pt>
                <c:pt idx="4">
                  <c:v>0.1216552423748523</c:v>
                </c:pt>
                <c:pt idx="5">
                  <c:v>0.1397318861248211</c:v>
                </c:pt>
                <c:pt idx="6">
                  <c:v>0.15905971831941693</c:v>
                </c:pt>
                <c:pt idx="7">
                  <c:v>0.1792345052876122</c:v>
                </c:pt>
                <c:pt idx="8">
                  <c:v>0.2</c:v>
                </c:pt>
              </c:numCache>
            </c:numRef>
          </c:xVal>
          <c:yVal>
            <c:numRef>
              <c:f>STS_1!$E$5:$E$13</c:f>
              <c:numCache>
                <c:formatCode>0.000</c:formatCode>
                <c:ptCount val="9"/>
                <c:pt idx="0">
                  <c:v>0.10000000149011613</c:v>
                </c:pt>
                <c:pt idx="1">
                  <c:v>0.10500000417232515</c:v>
                </c:pt>
                <c:pt idx="2">
                  <c:v>0.10999999940395355</c:v>
                </c:pt>
                <c:pt idx="3">
                  <c:v>0.11500000208616257</c:v>
                </c:pt>
                <c:pt idx="4">
                  <c:v>0.11999999761581423</c:v>
                </c:pt>
                <c:pt idx="5">
                  <c:v>0.12499999999999997</c:v>
                </c:pt>
                <c:pt idx="6">
                  <c:v>0.12999999523162842</c:v>
                </c:pt>
                <c:pt idx="7">
                  <c:v>0.13500000536441803</c:v>
                </c:pt>
                <c:pt idx="8">
                  <c:v>0.14000000000000001</c:v>
                </c:pt>
              </c:numCache>
            </c:numRef>
          </c:yVal>
          <c:smooth val="0"/>
          <c:extLst>
            <c:ext xmlns:c16="http://schemas.microsoft.com/office/drawing/2014/chart" uri="{C3380CC4-5D6E-409C-BE32-E72D297353CC}">
              <c16:uniqueId val="{00000000-404A-4621-A87F-450E90779339}"/>
            </c:ext>
          </c:extLst>
        </c:ser>
        <c:dLbls>
          <c:showLegendKey val="0"/>
          <c:showVal val="0"/>
          <c:showCatName val="0"/>
          <c:showSerName val="0"/>
          <c:showPercent val="0"/>
          <c:showBubbleSize val="0"/>
        </c:dLbls>
        <c:axId val="549144032"/>
        <c:axId val="548992800"/>
      </c:scatterChart>
      <c:valAx>
        <c:axId val="549144032"/>
        <c:scaling>
          <c:orientation val="minMax"/>
          <c:min val="5.000000000000001E-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of portfolio return (risk)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92800"/>
        <c:crosses val="autoZero"/>
        <c:crossBetween val="midCat"/>
      </c:valAx>
      <c:valAx>
        <c:axId val="548992800"/>
        <c:scaling>
          <c:orientation val="minMax"/>
          <c:min val="8.0000000000000016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Mean 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1440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'Sensitivity Analysis'!$K$1</c:f>
          <c:strCache>
            <c:ptCount val="1"/>
            <c:pt idx="0">
              <c:v>Sensitivity of Investment_weights_4 to Required return</c:v>
            </c:pt>
          </c:strCache>
        </c:strRef>
      </c:tx>
      <c:layout>
        <c:manualLayout>
          <c:xMode val="edge"/>
          <c:yMode val="edge"/>
          <c:x val="0.16364971772396372"/>
          <c:y val="3.4334763948497854E-2"/>
        </c:manualLayout>
      </c:layout>
      <c:overlay val="0"/>
      <c:txPr>
        <a:bodyPr/>
        <a:lstStyle/>
        <a:p>
          <a:pPr>
            <a:defRPr sz="1200"/>
          </a:pPr>
          <a:endParaRPr lang="en-US"/>
        </a:p>
      </c:txPr>
    </c:title>
    <c:autoTitleDeleted val="0"/>
    <c:plotArea>
      <c:layout/>
      <c:lineChart>
        <c:grouping val="standard"/>
        <c:varyColors val="0"/>
        <c:ser>
          <c:idx val="0"/>
          <c:order val="0"/>
          <c:cat>
            <c:numRef>
              <c:f>'Sensitivity Analysis'!$A$5:$A$13</c:f>
              <c:numCache>
                <c:formatCode>0.000</c:formatCode>
                <c:ptCount val="9"/>
                <c:pt idx="0">
                  <c:v>0.10000000149011612</c:v>
                </c:pt>
                <c:pt idx="1">
                  <c:v>0.10500000417232513</c:v>
                </c:pt>
                <c:pt idx="2">
                  <c:v>0.10999999940395355</c:v>
                </c:pt>
                <c:pt idx="3">
                  <c:v>0.11500000208616257</c:v>
                </c:pt>
                <c:pt idx="4">
                  <c:v>0.12000000476837158</c:v>
                </c:pt>
                <c:pt idx="5">
                  <c:v>0.125</c:v>
                </c:pt>
                <c:pt idx="6">
                  <c:v>0.12999999523162842</c:v>
                </c:pt>
                <c:pt idx="7">
                  <c:v>0.13500000536441803</c:v>
                </c:pt>
                <c:pt idx="8">
                  <c:v>0.14000000059604645</c:v>
                </c:pt>
              </c:numCache>
            </c:numRef>
          </c:cat>
          <c:val>
            <c:numRef>
              <c:f>'Sensitivity Analysis'!$K$5:$K$13</c:f>
              <c:numCache>
                <c:formatCode>General</c:formatCode>
                <c:ptCount val="9"/>
                <c:pt idx="0">
                  <c:v>0.50047127451882467</c:v>
                </c:pt>
                <c:pt idx="1">
                  <c:v>0.50047127451882467</c:v>
                </c:pt>
                <c:pt idx="2">
                  <c:v>0.5004712745187786</c:v>
                </c:pt>
                <c:pt idx="3">
                  <c:v>0.57662428848186764</c:v>
                </c:pt>
                <c:pt idx="4">
                  <c:v>0.7423064112663269</c:v>
                </c:pt>
                <c:pt idx="5">
                  <c:v>0.90798884989347339</c:v>
                </c:pt>
                <c:pt idx="6">
                  <c:v>0.6666668799100437</c:v>
                </c:pt>
                <c:pt idx="7">
                  <c:v>0.33333287139733808</c:v>
                </c:pt>
                <c:pt idx="8">
                  <c:v>0</c:v>
                </c:pt>
              </c:numCache>
            </c:numRef>
          </c:val>
          <c:smooth val="0"/>
          <c:extLst>
            <c:ext xmlns:c16="http://schemas.microsoft.com/office/drawing/2014/chart" uri="{C3380CC4-5D6E-409C-BE32-E72D297353CC}">
              <c16:uniqueId val="{00000001-A0D7-4FAA-863A-906BD857EB92}"/>
            </c:ext>
          </c:extLst>
        </c:ser>
        <c:dLbls>
          <c:showLegendKey val="0"/>
          <c:showVal val="0"/>
          <c:showCatName val="0"/>
          <c:showSerName val="0"/>
          <c:showPercent val="0"/>
          <c:showBubbleSize val="0"/>
        </c:dLbls>
        <c:marker val="1"/>
        <c:smooth val="0"/>
        <c:axId val="700912680"/>
        <c:axId val="700913336"/>
      </c:lineChart>
      <c:catAx>
        <c:axId val="700912680"/>
        <c:scaling>
          <c:orientation val="minMax"/>
        </c:scaling>
        <c:delete val="0"/>
        <c:axPos val="b"/>
        <c:title>
          <c:tx>
            <c:rich>
              <a:bodyPr/>
              <a:lstStyle/>
              <a:p>
                <a:pPr>
                  <a:defRPr/>
                </a:pPr>
                <a:r>
                  <a:rPr lang="en-US"/>
                  <a:t>Required return ($D$23)</a:t>
                </a:r>
              </a:p>
            </c:rich>
          </c:tx>
          <c:overlay val="0"/>
        </c:title>
        <c:numFmt formatCode="0.000" sourceLinked="1"/>
        <c:majorTickMark val="out"/>
        <c:minorTickMark val="none"/>
        <c:tickLblPos val="nextTo"/>
        <c:crossAx val="700913336"/>
        <c:crosses val="autoZero"/>
        <c:auto val="1"/>
        <c:lblAlgn val="ctr"/>
        <c:lblOffset val="100"/>
        <c:noMultiLvlLbl val="0"/>
      </c:catAx>
      <c:valAx>
        <c:axId val="700913336"/>
        <c:scaling>
          <c:orientation val="minMax"/>
        </c:scaling>
        <c:delete val="0"/>
        <c:axPos val="l"/>
        <c:majorGridlines/>
        <c:numFmt formatCode="General" sourceLinked="1"/>
        <c:majorTickMark val="out"/>
        <c:minorTickMark val="none"/>
        <c:tickLblPos val="nextTo"/>
        <c:crossAx val="70091268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'Sensitivity Analysis'!$G$5:$G$13</c:f>
              <c:numCache>
                <c:formatCode>0.000</c:formatCode>
                <c:ptCount val="9"/>
                <c:pt idx="0">
                  <c:v>7.5889638610076318E-2</c:v>
                </c:pt>
                <c:pt idx="1">
                  <c:v>7.5889638610076318E-2</c:v>
                </c:pt>
                <c:pt idx="2">
                  <c:v>7.5889638610076318E-2</c:v>
                </c:pt>
                <c:pt idx="3">
                  <c:v>7.6005332808837742E-2</c:v>
                </c:pt>
                <c:pt idx="4">
                  <c:v>7.7051023249451928E-2</c:v>
                </c:pt>
                <c:pt idx="5">
                  <c:v>7.914432023493044E-2</c:v>
                </c:pt>
                <c:pt idx="6">
                  <c:v>9.7068106520541708E-2</c:v>
                </c:pt>
                <c:pt idx="7">
                  <c:v>0.14360446642735317</c:v>
                </c:pt>
                <c:pt idx="8">
                  <c:v>0.19999999776482585</c:v>
                </c:pt>
              </c:numCache>
            </c:numRef>
          </c:xVal>
          <c:yVal>
            <c:numRef>
              <c:f>'Sensitivity Analysis'!$F$5:$F$13</c:f>
              <c:numCache>
                <c:formatCode>0.000</c:formatCode>
                <c:ptCount val="9"/>
                <c:pt idx="0">
                  <c:v>0.1126997618141205</c:v>
                </c:pt>
                <c:pt idx="1">
                  <c:v>0.1126997618141205</c:v>
                </c:pt>
                <c:pt idx="2">
                  <c:v>0.11269976181411953</c:v>
                </c:pt>
                <c:pt idx="3">
                  <c:v>0.11500000206439212</c:v>
                </c:pt>
                <c:pt idx="4">
                  <c:v>0.11999999634921552</c:v>
                </c:pt>
                <c:pt idx="5">
                  <c:v>0.12500000015594956</c:v>
                </c:pt>
                <c:pt idx="6">
                  <c:v>0.12999999523672745</c:v>
                </c:pt>
                <c:pt idx="7">
                  <c:v>0.13500000536441803</c:v>
                </c:pt>
                <c:pt idx="8">
                  <c:v>0.13999999843537811</c:v>
                </c:pt>
              </c:numCache>
            </c:numRef>
          </c:yVal>
          <c:smooth val="0"/>
          <c:extLst>
            <c:ext xmlns:c16="http://schemas.microsoft.com/office/drawing/2014/chart" uri="{C3380CC4-5D6E-409C-BE32-E72D297353CC}">
              <c16:uniqueId val="{00000000-DBA5-461F-988D-8B058C99486C}"/>
            </c:ext>
          </c:extLst>
        </c:ser>
        <c:dLbls>
          <c:showLegendKey val="0"/>
          <c:showVal val="0"/>
          <c:showCatName val="0"/>
          <c:showSerName val="0"/>
          <c:showPercent val="0"/>
          <c:showBubbleSize val="0"/>
        </c:dLbls>
        <c:axId val="752701784"/>
        <c:axId val="752702112"/>
      </c:scatterChart>
      <c:valAx>
        <c:axId val="7527017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a:t>
                </a:r>
                <a:r>
                  <a:rPr lang="en-US" baseline="0"/>
                  <a:t> standard deviation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02112"/>
        <c:crosses val="autoZero"/>
        <c:crossBetween val="midCat"/>
      </c:valAx>
      <c:valAx>
        <c:axId val="752702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Portfolio Return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017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10</xdr:col>
      <xdr:colOff>0</xdr:colOff>
      <xdr:row>13</xdr:row>
      <xdr:rowOff>104775</xdr:rowOff>
    </xdr:from>
    <xdr:to>
      <xdr:col>18</xdr:col>
      <xdr:colOff>0</xdr:colOff>
      <xdr:row>28</xdr:row>
      <xdr:rowOff>104775</xdr:rowOff>
    </xdr:to>
    <xdr:graphicFrame macro="">
      <xdr:nvGraphicFramePr>
        <xdr:cNvPr id="2" name="STS_2_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0</xdr:col>
      <xdr:colOff>409575</xdr:colOff>
      <xdr:row>14</xdr:row>
      <xdr:rowOff>52387</xdr:rowOff>
    </xdr:from>
    <xdr:to>
      <xdr:col>8</xdr:col>
      <xdr:colOff>104775</xdr:colOff>
      <xdr:row>28</xdr:row>
      <xdr:rowOff>128587</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47625</xdr:colOff>
      <xdr:row>29</xdr:row>
      <xdr:rowOff>104775</xdr:rowOff>
    </xdr:from>
    <xdr:to>
      <xdr:col>7</xdr:col>
      <xdr:colOff>552450</xdr:colOff>
      <xdr:row>42</xdr:row>
      <xdr:rowOff>47625</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57225" y="6896100"/>
          <a:ext cx="4162425" cy="241935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Once you get this efficient frontier, make sure you understand what it means. The attractive part of the chart </a:t>
          </a:r>
          <a:r>
            <a:rPr lang="en-US" sz="1100">
              <a:solidFill>
                <a:schemeClr val="dk1"/>
              </a:solidFill>
              <a:effectLst/>
              <a:latin typeface="+mn-lt"/>
              <a:ea typeface="+mn-ea"/>
              <a:cs typeface="+mn-cs"/>
            </a:rPr>
            <a:t>for an investor </a:t>
          </a:r>
          <a:r>
            <a:rPr lang="en-US" sz="1100"/>
            <a:t>is the upper left: high expected return and</a:t>
          </a:r>
          <a:r>
            <a:rPr lang="en-US" sz="1100" baseline="0"/>
            <a:t> low risk. Unfortunately, points above and to the left of the curve are unattainable. On the other hand, the unattractive part of the chart is the lower right: low expected return and high risk. The idea of the efficient frontier is that you don't need to be below and to the right of the curve. By choosing the weights appropriately, you can create portfolios that are </a:t>
          </a:r>
          <a:r>
            <a:rPr lang="en-US" sz="1100" i="1" baseline="0"/>
            <a:t>on</a:t>
          </a:r>
          <a:r>
            <a:rPr lang="en-US" sz="1100" baseline="0"/>
            <a:t> the curve. Which point on the curve is best? There is no correct answer. It depends entirely on how much risk you are willing to incur. Conservative investors will favor the left side; more daring investors will favor the right side. </a:t>
          </a:r>
          <a:endParaRPr lang="en-US" sz="1100"/>
        </a:p>
      </xdr:txBody>
    </xdr:sp>
    <xdr:clientData/>
  </xdr:twoCellAnchor>
  <xdr:twoCellAnchor>
    <xdr:from>
      <xdr:col>6</xdr:col>
      <xdr:colOff>180975</xdr:colOff>
      <xdr:row>3</xdr:row>
      <xdr:rowOff>542925</xdr:rowOff>
    </xdr:from>
    <xdr:to>
      <xdr:col>9</xdr:col>
      <xdr:colOff>352425</xdr:colOff>
      <xdr:row>11</xdr:row>
      <xdr:rowOff>114300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838575" y="1114425"/>
          <a:ext cx="2000250" cy="2362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is probably the most</a:t>
          </a:r>
          <a:r>
            <a:rPr lang="en-US" sz="1100" baseline="0"/>
            <a:t> natural use of SolverTable in the entire book, because it provides exactly the information investors want: the trade-off between expected return and risk. It clearly shows that you can't have your cake and eat it too, i.e., to get a higher expected return, you have to assume more risk.</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381000</xdr:colOff>
      <xdr:row>15</xdr:row>
      <xdr:rowOff>0</xdr:rowOff>
    </xdr:from>
    <xdr:to>
      <xdr:col>15</xdr:col>
      <xdr:colOff>381000</xdr:colOff>
      <xdr:row>30</xdr:row>
      <xdr:rowOff>101600</xdr:rowOff>
    </xdr:to>
    <xdr:graphicFrame macro="">
      <xdr:nvGraphicFramePr>
        <xdr:cNvPr id="2" name="STS_2_Chart">
          <a:extLst>
            <a:ext uri="{FF2B5EF4-FFF2-40B4-BE49-F238E27FC236}">
              <a16:creationId xmlns:a16="http://schemas.microsoft.com/office/drawing/2014/main" id="{60821319-BA5F-4A5C-8D4E-0D262E17A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14</xdr:row>
      <xdr:rowOff>171450</xdr:rowOff>
    </xdr:from>
    <xdr:to>
      <xdr:col>6</xdr:col>
      <xdr:colOff>660401</xdr:colOff>
      <xdr:row>31</xdr:row>
      <xdr:rowOff>44450</xdr:rowOff>
    </xdr:to>
    <xdr:graphicFrame macro="">
      <xdr:nvGraphicFramePr>
        <xdr:cNvPr id="6" name="Chart 5">
          <a:extLst>
            <a:ext uri="{FF2B5EF4-FFF2-40B4-BE49-F238E27FC236}">
              <a16:creationId xmlns:a16="http://schemas.microsoft.com/office/drawing/2014/main" id="{873071FA-FED2-4FD2-80D0-C98FF995A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36"/>
  <sheetViews>
    <sheetView tabSelected="1" workbookViewId="0">
      <selection activeCell="B4" sqref="B4"/>
    </sheetView>
  </sheetViews>
  <sheetFormatPr baseColWidth="10" defaultColWidth="9.1640625" defaultRowHeight="15"/>
  <cols>
    <col min="1" max="1" width="25.1640625" style="2" customWidth="1"/>
    <col min="2" max="4" width="16.6640625" style="2" customWidth="1"/>
    <col min="5" max="5" width="8.1640625" style="2" customWidth="1"/>
    <col min="6" max="6" width="11.5" style="2" bestFit="1" customWidth="1"/>
    <col min="7" max="7" width="11.5" style="2" customWidth="1"/>
    <col min="8" max="16384" width="9.1640625" style="2"/>
  </cols>
  <sheetData>
    <row r="1" spans="1:10">
      <c r="A1" s="44"/>
      <c r="B1" s="44"/>
      <c r="C1" s="44"/>
      <c r="D1" s="44"/>
      <c r="E1" s="44"/>
      <c r="F1" s="44"/>
      <c r="G1" s="44"/>
      <c r="H1" s="44"/>
      <c r="I1" s="44"/>
      <c r="J1" s="44"/>
    </row>
    <row r="2" spans="1:10" ht="18" customHeight="1">
      <c r="A2" s="42"/>
    </row>
    <row r="3" spans="1:10" ht="18" customHeight="1">
      <c r="A3" s="43" t="s">
        <v>11</v>
      </c>
      <c r="G3" s="5"/>
    </row>
    <row r="4" spans="1:10">
      <c r="F4" s="7"/>
      <c r="G4" s="8"/>
    </row>
    <row r="5" spans="1:10">
      <c r="A5" s="6" t="s">
        <v>0</v>
      </c>
      <c r="F5" s="9"/>
      <c r="G5" s="8"/>
    </row>
    <row r="6" spans="1:10">
      <c r="B6" s="3" t="s">
        <v>1</v>
      </c>
      <c r="C6" s="3" t="s">
        <v>2</v>
      </c>
      <c r="D6" s="3" t="s">
        <v>3</v>
      </c>
      <c r="E6" s="5" t="s">
        <v>42</v>
      </c>
      <c r="F6" s="9"/>
      <c r="G6" s="8"/>
    </row>
    <row r="7" spans="1:10">
      <c r="A7" s="2" t="s">
        <v>4</v>
      </c>
      <c r="B7" s="13">
        <v>0.14000000000000001</v>
      </c>
      <c r="C7" s="13">
        <v>0.11</v>
      </c>
      <c r="D7" s="13">
        <v>0.1</v>
      </c>
      <c r="E7" s="13">
        <v>0.125</v>
      </c>
      <c r="F7" s="9"/>
      <c r="G7" s="8"/>
    </row>
    <row r="8" spans="1:10">
      <c r="A8" s="2" t="s">
        <v>5</v>
      </c>
      <c r="B8" s="13">
        <v>0.2</v>
      </c>
      <c r="C8" s="13">
        <v>0.15</v>
      </c>
      <c r="D8" s="13">
        <v>0.08</v>
      </c>
      <c r="E8" s="13">
        <v>0.17499999999999999</v>
      </c>
      <c r="F8" s="9"/>
      <c r="G8" s="8"/>
    </row>
    <row r="9" spans="1:10">
      <c r="B9" s="4"/>
      <c r="C9" s="4"/>
      <c r="D9" s="4"/>
    </row>
    <row r="10" spans="1:10">
      <c r="A10" s="2" t="s">
        <v>6</v>
      </c>
      <c r="B10" s="14" t="s">
        <v>1</v>
      </c>
      <c r="C10" s="14" t="s">
        <v>2</v>
      </c>
      <c r="D10" s="14" t="s">
        <v>3</v>
      </c>
      <c r="E10" s="36" t="s">
        <v>42</v>
      </c>
      <c r="F10" s="2" t="s">
        <v>14</v>
      </c>
      <c r="G10" s="3" t="s">
        <v>1</v>
      </c>
      <c r="H10" s="3" t="s">
        <v>2</v>
      </c>
      <c r="I10" s="3" t="s">
        <v>3</v>
      </c>
      <c r="J10" s="37" t="s">
        <v>42</v>
      </c>
    </row>
    <row r="11" spans="1:10">
      <c r="A11" s="2" t="s">
        <v>1</v>
      </c>
      <c r="B11" s="13">
        <v>1</v>
      </c>
      <c r="C11" s="13">
        <v>0.6</v>
      </c>
      <c r="D11" s="13">
        <v>0.4</v>
      </c>
      <c r="E11" s="13">
        <v>0.3</v>
      </c>
      <c r="F11" s="2" t="s">
        <v>1</v>
      </c>
      <c r="G11" s="38">
        <f t="shared" ref="G11:I14" si="0">HLOOKUP($F11,$B$6:$D$8,3)*B11*HLOOKUP(G$10,$B$6:$D$8,3)</f>
        <v>4.0000000000000008E-2</v>
      </c>
      <c r="H11" s="38">
        <f t="shared" ref="H11" si="1">HLOOKUP($F11,$B$6:$D$8,3)*C11*HLOOKUP(H$10,$B$6:$D$8,3)</f>
        <v>1.7999999999999999E-2</v>
      </c>
      <c r="I11" s="38">
        <f t="shared" ref="I11" si="2">HLOOKUP($F11,$B$6:$D$8,3)*D11*HLOOKUP(I$10,$B$6:$D$8,3)</f>
        <v>6.4000000000000012E-3</v>
      </c>
      <c r="J11" s="38">
        <f t="shared" ref="J11:J13" si="3">HLOOKUP($F11,$B$6:$D$8,3)*E11*HLOOKUP(J$10,$B$6:$D$8,3)</f>
        <v>4.7999999999999996E-3</v>
      </c>
    </row>
    <row r="12" spans="1:10">
      <c r="A12" s="2" t="s">
        <v>2</v>
      </c>
      <c r="B12" s="13">
        <v>0.6</v>
      </c>
      <c r="C12" s="13">
        <v>1</v>
      </c>
      <c r="D12" s="13">
        <v>0.7</v>
      </c>
      <c r="E12" s="13">
        <v>0.5</v>
      </c>
      <c r="F12" s="2" t="s">
        <v>2</v>
      </c>
      <c r="G12" s="38">
        <f t="shared" si="0"/>
        <v>1.7999999999999999E-2</v>
      </c>
      <c r="H12" s="38">
        <f t="shared" si="0"/>
        <v>2.2499999999999999E-2</v>
      </c>
      <c r="I12" s="38">
        <f t="shared" si="0"/>
        <v>8.3999999999999995E-3</v>
      </c>
      <c r="J12" s="38">
        <f t="shared" si="3"/>
        <v>6.0000000000000001E-3</v>
      </c>
    </row>
    <row r="13" spans="1:10">
      <c r="A13" s="2" t="s">
        <v>3</v>
      </c>
      <c r="B13" s="13">
        <v>0.4</v>
      </c>
      <c r="C13" s="13">
        <v>0.7</v>
      </c>
      <c r="D13" s="13">
        <v>1</v>
      </c>
      <c r="E13" s="13">
        <v>0.8</v>
      </c>
      <c r="F13" s="2" t="s">
        <v>3</v>
      </c>
      <c r="G13" s="38">
        <f t="shared" si="0"/>
        <v>6.4000000000000003E-3</v>
      </c>
      <c r="H13" s="38">
        <f t="shared" ref="H13:H14" si="4">HLOOKUP($F13,$B$6:$D$8,3)*C13*HLOOKUP(H$10,$B$6:$D$8,3)</f>
        <v>8.3999999999999995E-3</v>
      </c>
      <c r="I13" s="38">
        <f t="shared" ref="I13:I14" si="5">HLOOKUP($F13,$B$6:$D$8,3)*D13*HLOOKUP(I$10,$B$6:$D$8,3)</f>
        <v>6.4000000000000003E-3</v>
      </c>
      <c r="J13" s="38">
        <f t="shared" si="3"/>
        <v>5.1200000000000004E-3</v>
      </c>
    </row>
    <row r="14" spans="1:10">
      <c r="A14" s="2" t="s">
        <v>42</v>
      </c>
      <c r="B14" s="13">
        <v>0.3</v>
      </c>
      <c r="C14" s="13">
        <v>0.5</v>
      </c>
      <c r="D14" s="13">
        <v>0.8</v>
      </c>
      <c r="E14" s="13">
        <v>1</v>
      </c>
      <c r="F14" s="37" t="s">
        <v>42</v>
      </c>
      <c r="G14" s="38">
        <f t="shared" si="0"/>
        <v>4.8000000000000004E-3</v>
      </c>
      <c r="H14" s="38">
        <f t="shared" si="4"/>
        <v>6.0000000000000001E-3</v>
      </c>
      <c r="I14" s="38">
        <f t="shared" si="5"/>
        <v>5.1200000000000004E-3</v>
      </c>
      <c r="J14" s="38">
        <f>HLOOKUP($F14,$B$6:$D$8,3)*E14*HLOOKUP(J$10,$B$6:$D$8,3)</f>
        <v>6.4000000000000003E-3</v>
      </c>
    </row>
    <row r="15" spans="1:10">
      <c r="A15" s="2" t="s">
        <v>13</v>
      </c>
      <c r="B15" s="4"/>
      <c r="C15" s="4"/>
      <c r="D15" s="4"/>
    </row>
    <row r="16" spans="1:10">
      <c r="B16" s="14" t="s">
        <v>1</v>
      </c>
      <c r="C16" s="14" t="s">
        <v>2</v>
      </c>
      <c r="D16" s="14" t="s">
        <v>3</v>
      </c>
      <c r="E16" s="36" t="s">
        <v>42</v>
      </c>
    </row>
    <row r="17" spans="1:7">
      <c r="A17" s="6" t="s">
        <v>31</v>
      </c>
      <c r="B17" s="19">
        <v>3.6058429628610611E-2</v>
      </c>
      <c r="C17" s="19">
        <v>0</v>
      </c>
      <c r="D17" s="19">
        <v>0.22163514792919159</v>
      </c>
      <c r="E17" s="19">
        <v>0.7423064112663269</v>
      </c>
    </row>
    <row r="18" spans="1:7">
      <c r="B18" s="4"/>
      <c r="C18" s="4"/>
      <c r="D18" s="4"/>
    </row>
    <row r="19" spans="1:7">
      <c r="A19" s="2" t="s">
        <v>15</v>
      </c>
      <c r="B19" s="4"/>
      <c r="C19" s="4"/>
      <c r="D19" s="4"/>
    </row>
    <row r="20" spans="1:7">
      <c r="B20" s="15" t="s">
        <v>32</v>
      </c>
      <c r="C20" s="15"/>
      <c r="D20" s="15" t="s">
        <v>25</v>
      </c>
    </row>
    <row r="21" spans="1:7">
      <c r="B21" s="16">
        <f>SUM(B17:E17)</f>
        <v>0.9999999888241291</v>
      </c>
      <c r="C21" s="17" t="s">
        <v>7</v>
      </c>
      <c r="D21" s="10">
        <v>1</v>
      </c>
    </row>
    <row r="22" spans="1:7">
      <c r="B22" s="4"/>
      <c r="C22" s="4"/>
      <c r="D22" s="4"/>
      <c r="F22" s="9"/>
      <c r="G22" s="8"/>
    </row>
    <row r="23" spans="1:7">
      <c r="A23" s="43" t="s">
        <v>12</v>
      </c>
      <c r="B23" s="4"/>
      <c r="C23" s="4"/>
      <c r="D23" s="4"/>
    </row>
    <row r="24" spans="1:7">
      <c r="B24" s="15" t="s">
        <v>34</v>
      </c>
      <c r="C24" s="15"/>
      <c r="D24" s="15" t="s">
        <v>33</v>
      </c>
    </row>
    <row r="25" spans="1:7">
      <c r="B25" s="12">
        <f>SUMPRODUCT(B7:E7,Investment_weights)</f>
        <v>0.11999999634921552</v>
      </c>
      <c r="C25" s="18" t="s">
        <v>8</v>
      </c>
      <c r="D25" s="21">
        <v>0.11999999731779099</v>
      </c>
    </row>
    <row r="26" spans="1:7">
      <c r="B26" s="4"/>
      <c r="C26" s="4"/>
      <c r="D26" s="4"/>
    </row>
    <row r="27" spans="1:7">
      <c r="A27" s="2" t="s">
        <v>9</v>
      </c>
      <c r="B27" s="20" cm="1">
        <f t="array" ref="B27">MMULT(Investment_weights,MMULT(G11:J14,TRANSPOSE(Investment_weights)))</f>
        <v>5.936860183787581E-3</v>
      </c>
      <c r="C27" s="4"/>
      <c r="D27" s="4"/>
    </row>
    <row r="28" spans="1:7">
      <c r="A28" s="2" t="s">
        <v>10</v>
      </c>
      <c r="B28" s="11">
        <f>SQRT(Portfolio_variance)</f>
        <v>7.7051023249451928E-2</v>
      </c>
    </row>
    <row r="30" spans="1:7">
      <c r="A30" s="43" t="s">
        <v>18</v>
      </c>
    </row>
    <row r="31" spans="1:7">
      <c r="A31" s="2" t="s">
        <v>35</v>
      </c>
      <c r="B31" s="2" t="s">
        <v>20</v>
      </c>
    </row>
    <row r="32" spans="1:7">
      <c r="A32" s="2" t="s">
        <v>36</v>
      </c>
      <c r="B32" s="2" t="s">
        <v>19</v>
      </c>
    </row>
    <row r="33" spans="1:2">
      <c r="A33" s="2" t="s">
        <v>29</v>
      </c>
      <c r="B33" s="2" t="s">
        <v>30</v>
      </c>
    </row>
    <row r="34" spans="1:2">
      <c r="A34" s="2" t="s">
        <v>21</v>
      </c>
      <c r="B34" s="2" t="s">
        <v>22</v>
      </c>
    </row>
    <row r="35" spans="1:2">
      <c r="A35" s="2" t="s">
        <v>37</v>
      </c>
      <c r="B35" s="2" t="s">
        <v>23</v>
      </c>
    </row>
    <row r="36" spans="1:2">
      <c r="A36" s="2" t="s">
        <v>38</v>
      </c>
      <c r="B36" s="2" t="s">
        <v>24</v>
      </c>
    </row>
  </sheetData>
  <phoneticPr fontId="0" type="noConversion"/>
  <printOptions horizontalCentered="1" verticalCentered="1" headings="1" gridLines="1" gridLinesSet="0"/>
  <pageMargins left="0.75" right="0.75" top="1" bottom="1" header="0.5" footer="0.5"/>
  <pageSetup scale="57"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5"/>
  <sheetViews>
    <sheetView workbookViewId="0"/>
  </sheetViews>
  <sheetFormatPr baseColWidth="10" defaultColWidth="8.83203125" defaultRowHeight="15"/>
  <sheetData>
    <row r="1" spans="1:2">
      <c r="A1">
        <v>1</v>
      </c>
    </row>
    <row r="2" spans="1:2">
      <c r="A2" t="s">
        <v>17</v>
      </c>
    </row>
    <row r="3" spans="1:2">
      <c r="A3">
        <v>1</v>
      </c>
    </row>
    <row r="4" spans="1:2">
      <c r="A4">
        <v>0.1</v>
      </c>
    </row>
    <row r="5" spans="1:2">
      <c r="A5">
        <v>0.14000000000000001</v>
      </c>
    </row>
    <row r="6" spans="1:2">
      <c r="A6">
        <v>5.0000000000000001E-3</v>
      </c>
    </row>
    <row r="8" spans="1:2">
      <c r="A8" s="1"/>
      <c r="B8" s="1"/>
    </row>
    <row r="9" spans="1:2">
      <c r="A9" t="s">
        <v>43</v>
      </c>
    </row>
    <row r="10" spans="1:2">
      <c r="A10" t="s">
        <v>16</v>
      </c>
    </row>
    <row r="15" spans="1:2">
      <c r="B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topLeftCell="A4" workbookViewId="0">
      <selection activeCell="K4" sqref="K4"/>
    </sheetView>
  </sheetViews>
  <sheetFormatPr baseColWidth="10" defaultColWidth="8.83203125" defaultRowHeight="15"/>
  <sheetData>
    <row r="1" spans="1:11">
      <c r="A1" s="31" t="s">
        <v>26</v>
      </c>
      <c r="K1" s="32" t="str">
        <f>CONCATENATE("Sensitivity of ",$K$4," to ","Required return")</f>
        <v>Sensitivity of Investment_weights_3 to Required return</v>
      </c>
    </row>
    <row r="3" spans="1:11">
      <c r="A3" t="s">
        <v>27</v>
      </c>
      <c r="K3" t="s">
        <v>28</v>
      </c>
    </row>
    <row r="4" spans="1:11" ht="113">
      <c r="B4" s="23" t="s">
        <v>39</v>
      </c>
      <c r="C4" s="23" t="s">
        <v>40</v>
      </c>
      <c r="D4" s="23" t="s">
        <v>41</v>
      </c>
      <c r="E4" s="23" t="s">
        <v>36</v>
      </c>
      <c r="F4" s="23" t="s">
        <v>29</v>
      </c>
      <c r="J4" s="32">
        <f>MATCH($K$4,OutputAddresses,0)</f>
        <v>3</v>
      </c>
      <c r="K4" s="24" t="s">
        <v>41</v>
      </c>
    </row>
    <row r="5" spans="1:11">
      <c r="A5" s="22">
        <v>0.10000000149011612</v>
      </c>
      <c r="B5" s="25">
        <v>3.7252902845841263E-8</v>
      </c>
      <c r="C5" s="26">
        <v>0</v>
      </c>
      <c r="D5" s="26">
        <v>0.99999996274709724</v>
      </c>
      <c r="E5" s="26">
        <v>0.10000000149011613</v>
      </c>
      <c r="F5" s="33">
        <v>8.0000000000000307E-2</v>
      </c>
      <c r="K5">
        <f>INDEX(OutputValues,1,$J$4)</f>
        <v>0.99999996274709724</v>
      </c>
    </row>
    <row r="6" spans="1:11">
      <c r="A6" s="22">
        <v>0.10500000417232513</v>
      </c>
      <c r="B6" s="27">
        <v>0.12500010430812819</v>
      </c>
      <c r="C6" s="28">
        <v>0</v>
      </c>
      <c r="D6" s="28">
        <v>0.87499989569187187</v>
      </c>
      <c r="E6" s="28">
        <v>0.10500000417232515</v>
      </c>
      <c r="F6" s="34">
        <v>8.321659014997336E-2</v>
      </c>
      <c r="K6">
        <f>INDEX(OutputValues,2,$J$4)</f>
        <v>0.87499989569187187</v>
      </c>
    </row>
    <row r="7" spans="1:11">
      <c r="A7" s="22">
        <v>0.10999999940395355</v>
      </c>
      <c r="B7" s="27">
        <v>0.24999998509883853</v>
      </c>
      <c r="C7" s="28">
        <v>0</v>
      </c>
      <c r="D7" s="28">
        <v>0.75000001490116142</v>
      </c>
      <c r="E7" s="28">
        <v>0.10999999940395355</v>
      </c>
      <c r="F7" s="34">
        <v>9.2195443215272274E-2</v>
      </c>
      <c r="K7">
        <f>INDEX(OutputValues,3,$J$4)</f>
        <v>0.75000001490116142</v>
      </c>
    </row>
    <row r="8" spans="1:11">
      <c r="A8" s="22">
        <v>0.11500000208616257</v>
      </c>
      <c r="B8" s="27">
        <v>0.37500005215406379</v>
      </c>
      <c r="C8" s="28">
        <v>0</v>
      </c>
      <c r="D8" s="28">
        <v>0.62499994784593627</v>
      </c>
      <c r="E8" s="28">
        <v>0.11500000208616257</v>
      </c>
      <c r="F8" s="34">
        <v>0.10547512177894132</v>
      </c>
      <c r="K8">
        <f>INDEX(OutputValues,4,$J$4)</f>
        <v>0.62499994784593627</v>
      </c>
    </row>
    <row r="9" spans="1:11">
      <c r="A9" s="22">
        <v>0.12000000476837158</v>
      </c>
      <c r="B9" s="27">
        <v>0.49999994039535522</v>
      </c>
      <c r="C9" s="28">
        <v>0</v>
      </c>
      <c r="D9" s="28">
        <v>0.50000005960464478</v>
      </c>
      <c r="E9" s="28">
        <v>0.11999999761581423</v>
      </c>
      <c r="F9" s="34">
        <v>0.1216552423748523</v>
      </c>
      <c r="K9">
        <f>INDEX(OutputValues,5,$J$4)</f>
        <v>0.50000005960464478</v>
      </c>
    </row>
    <row r="10" spans="1:11">
      <c r="A10" s="22">
        <v>0.125</v>
      </c>
      <c r="B10" s="27">
        <v>0.62499999999999933</v>
      </c>
      <c r="C10" s="28">
        <v>0</v>
      </c>
      <c r="D10" s="28">
        <v>0.37500000000000067</v>
      </c>
      <c r="E10" s="28">
        <v>0.12499999999999997</v>
      </c>
      <c r="F10" s="34">
        <v>0.1397318861248211</v>
      </c>
      <c r="K10">
        <f>INDEX(OutputValues,6,$J$4)</f>
        <v>0.37500000000000067</v>
      </c>
    </row>
    <row r="11" spans="1:11">
      <c r="A11" s="22">
        <v>0.12999999523162842</v>
      </c>
      <c r="B11" s="27">
        <v>0.74999988079070978</v>
      </c>
      <c r="C11" s="28">
        <v>0</v>
      </c>
      <c r="D11" s="28">
        <v>0.25000011920929027</v>
      </c>
      <c r="E11" s="28">
        <v>0.12999999523162842</v>
      </c>
      <c r="F11" s="34">
        <v>0.15905971831941693</v>
      </c>
      <c r="K11">
        <f>INDEX(OutputValues,7,$J$4)</f>
        <v>0.25000011920929027</v>
      </c>
    </row>
    <row r="12" spans="1:11">
      <c r="A12" s="22">
        <v>0.13500000536441803</v>
      </c>
      <c r="B12" s="27">
        <v>0.8750001341104503</v>
      </c>
      <c r="C12" s="28">
        <v>0</v>
      </c>
      <c r="D12" s="28">
        <v>0.12499986588954975</v>
      </c>
      <c r="E12" s="28">
        <v>0.13500000536441803</v>
      </c>
      <c r="F12" s="34">
        <v>0.1792345052876122</v>
      </c>
      <c r="K12">
        <f>INDEX(OutputValues,8,$J$4)</f>
        <v>0.12499986588954975</v>
      </c>
    </row>
    <row r="13" spans="1:11">
      <c r="A13" s="22">
        <v>0.14000000059604645</v>
      </c>
      <c r="B13" s="29">
        <v>1</v>
      </c>
      <c r="C13" s="30">
        <v>0</v>
      </c>
      <c r="D13" s="30">
        <v>0</v>
      </c>
      <c r="E13" s="30">
        <v>0.14000000000000001</v>
      </c>
      <c r="F13" s="35">
        <v>0.2</v>
      </c>
      <c r="K13">
        <f>INDEX(OutputValues,9,$J$4)</f>
        <v>0</v>
      </c>
    </row>
  </sheetData>
  <dataValidations count="1">
    <dataValidation type="list" allowBlank="1" showInputMessage="1" showErrorMessage="1" sqref="K4" xr:uid="{00000000-0002-0000-0200-000000000000}">
      <formula1>OutputAddresses</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3934-9020-4CC7-AEBC-74FDA13B9E4C}">
  <dimension ref="A1:K13"/>
  <sheetViews>
    <sheetView workbookViewId="0">
      <selection activeCell="N7" sqref="N7"/>
    </sheetView>
  </sheetViews>
  <sheetFormatPr baseColWidth="10" defaultColWidth="8.83203125" defaultRowHeight="15"/>
  <sheetData>
    <row r="1" spans="1:11">
      <c r="A1" s="31" t="s">
        <v>26</v>
      </c>
      <c r="K1" s="32" t="str">
        <f>CONCATENATE("Sensitivity of ",$K$4," to ","Required return")</f>
        <v>Sensitivity of Investment_weights_4 to Required return</v>
      </c>
    </row>
    <row r="3" spans="1:11">
      <c r="A3" t="s">
        <v>27</v>
      </c>
      <c r="K3" t="s">
        <v>28</v>
      </c>
    </row>
    <row r="4" spans="1:11" ht="75" customHeight="1">
      <c r="B4" s="23" t="s">
        <v>39</v>
      </c>
      <c r="C4" s="23" t="s">
        <v>40</v>
      </c>
      <c r="D4" s="23" t="s">
        <v>41</v>
      </c>
      <c r="E4" s="23" t="s">
        <v>44</v>
      </c>
      <c r="F4" s="23" t="s">
        <v>36</v>
      </c>
      <c r="G4" s="23" t="s">
        <v>29</v>
      </c>
      <c r="J4" s="32">
        <f>MATCH($K$4,OutputAddresses,0)</f>
        <v>4</v>
      </c>
      <c r="K4" s="24" t="s">
        <v>44</v>
      </c>
    </row>
    <row r="5" spans="1:11">
      <c r="A5" s="22">
        <v>0.10000000149011612</v>
      </c>
      <c r="B5" s="25">
        <v>4.6995267184242193E-3</v>
      </c>
      <c r="C5" s="26">
        <v>0</v>
      </c>
      <c r="D5" s="26">
        <v>0.49482918758688021</v>
      </c>
      <c r="E5" s="26">
        <v>0.50047127451882467</v>
      </c>
      <c r="F5" s="26">
        <v>0.1126997618141205</v>
      </c>
      <c r="G5" s="39">
        <v>7.5889638610076318E-2</v>
      </c>
      <c r="K5">
        <f>INDEX(OutputValues,1,$J$4)</f>
        <v>0.50047127451882467</v>
      </c>
    </row>
    <row r="6" spans="1:11">
      <c r="A6" s="22">
        <v>0.10500000417232513</v>
      </c>
      <c r="B6" s="27">
        <v>4.6995267184242193E-3</v>
      </c>
      <c r="C6" s="28">
        <v>0</v>
      </c>
      <c r="D6" s="28">
        <v>0.49482918758688021</v>
      </c>
      <c r="E6" s="28">
        <v>0.50047127451882467</v>
      </c>
      <c r="F6" s="28">
        <v>0.1126997618141205</v>
      </c>
      <c r="G6" s="40">
        <v>7.5889638610076318E-2</v>
      </c>
      <c r="K6">
        <f>INDEX(OutputValues,2,$J$4)</f>
        <v>0.50047127451882467</v>
      </c>
    </row>
    <row r="7" spans="1:11">
      <c r="A7" s="22">
        <v>0.10999999940395355</v>
      </c>
      <c r="B7" s="27">
        <v>4.6995267184286238E-3</v>
      </c>
      <c r="C7" s="28">
        <v>0</v>
      </c>
      <c r="D7" s="28">
        <v>0.4948291875869219</v>
      </c>
      <c r="E7" s="28">
        <v>0.5004712745187786</v>
      </c>
      <c r="F7" s="28">
        <v>0.11269976181411953</v>
      </c>
      <c r="G7" s="40">
        <v>7.5889638610076318E-2</v>
      </c>
      <c r="K7">
        <f>INDEX(OutputValues,3,$J$4)</f>
        <v>0.5004712745187786</v>
      </c>
    </row>
    <row r="8" spans="1:11">
      <c r="A8" s="22">
        <v>0.11500000208616257</v>
      </c>
      <c r="B8" s="27">
        <v>1.460989924831263E-2</v>
      </c>
      <c r="C8" s="28">
        <v>0</v>
      </c>
      <c r="D8" s="28">
        <v>0.40876580109394889</v>
      </c>
      <c r="E8" s="28">
        <v>0.57662428848186764</v>
      </c>
      <c r="F8" s="28">
        <v>0.11500000206439212</v>
      </c>
      <c r="G8" s="40">
        <v>7.6005332808837742E-2</v>
      </c>
      <c r="K8">
        <f>INDEX(OutputValues,4,$J$4)</f>
        <v>0.57662428848186764</v>
      </c>
    </row>
    <row r="9" spans="1:11">
      <c r="A9" s="22">
        <v>0.12000000476837158</v>
      </c>
      <c r="B9" s="27">
        <v>3.6058429628610611E-2</v>
      </c>
      <c r="C9" s="28">
        <v>0</v>
      </c>
      <c r="D9" s="28">
        <v>0.22163514792919159</v>
      </c>
      <c r="E9" s="28">
        <v>0.7423064112663269</v>
      </c>
      <c r="F9" s="28">
        <v>0.11999999634921552</v>
      </c>
      <c r="G9" s="40">
        <v>7.7051023249451928E-2</v>
      </c>
      <c r="K9">
        <f>INDEX(OutputValues,5,$J$4)</f>
        <v>0.7423064112663269</v>
      </c>
    </row>
    <row r="10" spans="1:11">
      <c r="A10" s="22">
        <v>0.125</v>
      </c>
      <c r="B10" s="27">
        <v>5.750700065499529E-2</v>
      </c>
      <c r="C10" s="28">
        <v>0</v>
      </c>
      <c r="D10" s="28">
        <v>3.4504138275660484E-2</v>
      </c>
      <c r="E10" s="28">
        <v>0.90798884989347339</v>
      </c>
      <c r="F10" s="28">
        <v>0.12500000015594956</v>
      </c>
      <c r="G10" s="40">
        <v>7.914432023493044E-2</v>
      </c>
      <c r="K10">
        <f>INDEX(OutputValues,6,$J$4)</f>
        <v>0.90798884989347339</v>
      </c>
    </row>
    <row r="11" spans="1:11">
      <c r="A11" s="22">
        <v>0.12999999523162842</v>
      </c>
      <c r="B11" s="27">
        <v>0.33333310891408552</v>
      </c>
      <c r="C11" s="28">
        <v>0</v>
      </c>
      <c r="D11" s="28">
        <v>0</v>
      </c>
      <c r="E11" s="28">
        <v>0.6666668799100437</v>
      </c>
      <c r="F11" s="28">
        <v>0.12999999523672745</v>
      </c>
      <c r="G11" s="40">
        <v>9.7068106520541708E-2</v>
      </c>
      <c r="K11">
        <f>INDEX(OutputValues,7,$J$4)</f>
        <v>0.6666668799100437</v>
      </c>
    </row>
    <row r="12" spans="1:11">
      <c r="A12" s="22">
        <v>0.13500000536441803</v>
      </c>
      <c r="B12" s="27">
        <v>0.66666711742679108</v>
      </c>
      <c r="C12" s="28">
        <v>0</v>
      </c>
      <c r="D12" s="28">
        <v>0</v>
      </c>
      <c r="E12" s="28">
        <v>0.33333287139733808</v>
      </c>
      <c r="F12" s="28">
        <v>0.13500000536441803</v>
      </c>
      <c r="G12" s="40">
        <v>0.14360446642735317</v>
      </c>
      <c r="K12">
        <f>INDEX(OutputValues,8,$J$4)</f>
        <v>0.33333287139733808</v>
      </c>
    </row>
    <row r="13" spans="1:11">
      <c r="A13" s="22">
        <v>0.14000000059604645</v>
      </c>
      <c r="B13" s="29">
        <v>0.99999998882412922</v>
      </c>
      <c r="C13" s="30">
        <v>0</v>
      </c>
      <c r="D13" s="30">
        <v>0</v>
      </c>
      <c r="E13" s="30">
        <v>0</v>
      </c>
      <c r="F13" s="30">
        <v>0.13999999843537811</v>
      </c>
      <c r="G13" s="41">
        <v>0.19999999776482585</v>
      </c>
      <c r="K13">
        <f>INDEX(OutputValues,9,$J$4)</f>
        <v>0</v>
      </c>
    </row>
  </sheetData>
  <dataValidations count="1">
    <dataValidation type="list" allowBlank="1" showInputMessage="1" showErrorMessage="1" sqref="K4" xr:uid="{A1D30A1D-6D61-4612-9DC0-B6CFFB47851B}">
      <formula1>OutputAddresses</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Model</vt:lpstr>
      <vt:lpstr>Model_STS</vt:lpstr>
      <vt:lpstr>STS_1</vt:lpstr>
      <vt:lpstr>Sensitivity Analysis</vt:lpstr>
      <vt:lpstr>'Sensitivity Analysis'!ChartData</vt:lpstr>
      <vt:lpstr>STS_1!ChartData</vt:lpstr>
      <vt:lpstr>'Sensitivity Analysis'!InputValues</vt:lpstr>
      <vt:lpstr>STS_1!InputValues</vt:lpstr>
      <vt:lpstr>Investment_weights</vt:lpstr>
      <vt:lpstr>Mean_portfolio_return</vt:lpstr>
      <vt:lpstr>'Sensitivity Analysis'!OutputAddresses</vt:lpstr>
      <vt:lpstr>STS_1!OutputAddresses</vt:lpstr>
      <vt:lpstr>'Sensitivity Analysis'!OutputValues</vt:lpstr>
      <vt:lpstr>STS_1!OutputValues</vt:lpstr>
      <vt:lpstr>Portfolio_stdev</vt:lpstr>
      <vt:lpstr>Portfolio_variance</vt:lpstr>
      <vt:lpstr>Required_mean_return</vt:lpstr>
      <vt:lpstr>Total_weights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Microsoft Office User</cp:lastModifiedBy>
  <cp:lastPrinted>2010-07-16T20:26:16Z</cp:lastPrinted>
  <dcterms:created xsi:type="dcterms:W3CDTF">1999-05-07T18:37:41Z</dcterms:created>
  <dcterms:modified xsi:type="dcterms:W3CDTF">2019-11-08T03:40:50Z</dcterms:modified>
</cp:coreProperties>
</file>