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swithinzadok/Documents/Fall2019/BIA 650A/Homework Files/HW 9/"/>
    </mc:Choice>
  </mc:AlternateContent>
  <xr:revisionPtr revIDLastSave="0" documentId="13_ncr:1_{3A10D226-82FC-AF42-8EE8-FDAD120CD95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</sheets>
  <definedNames>
    <definedName name="Assigned">Data!$A$39:$H$63</definedName>
    <definedName name="Cluster_Centre_INDEX">Data!$A$32:$A$35</definedName>
    <definedName name="Cluster_Centres">Data!$B$32:$B$35</definedName>
    <definedName name="LookupTable">Data!$A$4:$R$28</definedName>
    <definedName name="solver_adj" localSheetId="0" hidden="1">Data!$A$32:$A$35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Data!$A$32:$A$35</definedName>
    <definedName name="solver_lhs2" localSheetId="0" hidden="1">Data!$A$32:$A$35</definedName>
    <definedName name="solver_lhs3" localSheetId="0" hidden="1">Data!$A$32:$A$35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Data!$F$65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25</definedName>
    <definedName name="solver_rhs2" localSheetId="0" hidden="1">integer</definedName>
    <definedName name="solver_rhs3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Unstandard_PercAccepted">Data!$C$4:$C$28</definedName>
    <definedName name="Unstandardised_accepted_who_enroll">Data!$D$4:$D$28</definedName>
    <definedName name="Unstandardised_Mean_GMAT">Data!$E$4:$E$28</definedName>
    <definedName name="Unstandardised_Mean_GPA">Data!$F$4:$F$28</definedName>
    <definedName name="Unstandardised_Mean_Starting_Salary">Data!$J$4:$J$28</definedName>
    <definedName name="Unstandardised_minority">Data!$H$4:$H$28</definedName>
    <definedName name="Unstandardised_non_US">Data!$I$4:$I$28</definedName>
    <definedName name="Unstandardised_Total_Cost">Data!$G$4:$G$28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" l="1"/>
  <c r="H35" i="1"/>
  <c r="F34" i="1"/>
  <c r="F35" i="1"/>
  <c r="J32" i="1"/>
  <c r="I32" i="1"/>
  <c r="E34" i="1"/>
  <c r="E35" i="1"/>
  <c r="E32" i="1"/>
  <c r="D33" i="1"/>
  <c r="C32" i="1"/>
  <c r="B33" i="1"/>
  <c r="B34" i="1"/>
  <c r="B35" i="1"/>
  <c r="B32" i="1"/>
  <c r="R5" i="1"/>
  <c r="R6" i="1"/>
  <c r="R7" i="1"/>
  <c r="J34" i="1" s="1"/>
  <c r="R8" i="1"/>
  <c r="J33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J35" i="1" s="1"/>
  <c r="R23" i="1"/>
  <c r="R24" i="1"/>
  <c r="R25" i="1"/>
  <c r="R26" i="1"/>
  <c r="R27" i="1"/>
  <c r="R28" i="1"/>
  <c r="R4" i="1"/>
  <c r="Q5" i="1"/>
  <c r="Q6" i="1"/>
  <c r="Q7" i="1"/>
  <c r="I34" i="1" s="1"/>
  <c r="Q8" i="1"/>
  <c r="I33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I35" i="1" s="1"/>
  <c r="Q23" i="1"/>
  <c r="Q24" i="1"/>
  <c r="Q25" i="1"/>
  <c r="Q26" i="1"/>
  <c r="Q27" i="1"/>
  <c r="Q28" i="1"/>
  <c r="Q4" i="1"/>
  <c r="P5" i="1"/>
  <c r="P6" i="1"/>
  <c r="P7" i="1"/>
  <c r="H34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H32" i="1" s="1"/>
  <c r="P27" i="1"/>
  <c r="P28" i="1"/>
  <c r="P4" i="1"/>
  <c r="O5" i="1"/>
  <c r="O6" i="1"/>
  <c r="O7" i="1"/>
  <c r="G34" i="1" s="1"/>
  <c r="O8" i="1"/>
  <c r="G33" i="1" s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G35" i="1" s="1"/>
  <c r="O23" i="1"/>
  <c r="O24" i="1"/>
  <c r="O25" i="1"/>
  <c r="O26" i="1"/>
  <c r="G32" i="1" s="1"/>
  <c r="O27" i="1"/>
  <c r="O28" i="1"/>
  <c r="O4" i="1"/>
  <c r="N5" i="1"/>
  <c r="N6" i="1"/>
  <c r="N7" i="1"/>
  <c r="N8" i="1"/>
  <c r="F33" i="1" s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F32" i="1" s="1"/>
  <c r="N27" i="1"/>
  <c r="N28" i="1"/>
  <c r="N4" i="1"/>
  <c r="M5" i="1"/>
  <c r="M6" i="1"/>
  <c r="M7" i="1"/>
  <c r="M8" i="1"/>
  <c r="E33" i="1" s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4" i="1"/>
  <c r="L5" i="1"/>
  <c r="L6" i="1"/>
  <c r="L7" i="1"/>
  <c r="D34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D35" i="1" s="1"/>
  <c r="L23" i="1"/>
  <c r="L24" i="1"/>
  <c r="L25" i="1"/>
  <c r="L26" i="1"/>
  <c r="D32" i="1" s="1"/>
  <c r="L27" i="1"/>
  <c r="L28" i="1"/>
  <c r="L4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C35" i="1" s="1"/>
  <c r="K23" i="1"/>
  <c r="K24" i="1"/>
  <c r="K25" i="1"/>
  <c r="K26" i="1"/>
  <c r="K27" i="1"/>
  <c r="K28" i="1"/>
  <c r="K5" i="1"/>
  <c r="K6" i="1"/>
  <c r="K7" i="1"/>
  <c r="C34" i="1" s="1"/>
  <c r="K8" i="1"/>
  <c r="C33" i="1" s="1"/>
  <c r="K9" i="1"/>
  <c r="K4" i="1"/>
  <c r="B60" i="1" l="1"/>
  <c r="C58" i="1"/>
  <c r="E59" i="1"/>
  <c r="D58" i="1"/>
  <c r="E50" i="1"/>
  <c r="C44" i="1"/>
  <c r="D44" i="1"/>
  <c r="B45" i="1"/>
  <c r="E44" i="1"/>
  <c r="C59" i="1"/>
  <c r="E51" i="1"/>
  <c r="B59" i="1"/>
  <c r="E42" i="1"/>
  <c r="D39" i="1"/>
  <c r="B58" i="1"/>
  <c r="B50" i="1"/>
  <c r="B42" i="1"/>
  <c r="C57" i="1"/>
  <c r="C49" i="1"/>
  <c r="C41" i="1"/>
  <c r="D57" i="1"/>
  <c r="D49" i="1"/>
  <c r="D41" i="1"/>
  <c r="E57" i="1"/>
  <c r="E49" i="1"/>
  <c r="E41" i="1"/>
  <c r="B44" i="1"/>
  <c r="D43" i="1"/>
  <c r="B43" i="1"/>
  <c r="D42" i="1"/>
  <c r="E39" i="1"/>
  <c r="B57" i="1"/>
  <c r="B49" i="1"/>
  <c r="B41" i="1"/>
  <c r="C56" i="1"/>
  <c r="C48" i="1"/>
  <c r="C40" i="1"/>
  <c r="D56" i="1"/>
  <c r="D48" i="1"/>
  <c r="D40" i="1"/>
  <c r="E56" i="1"/>
  <c r="E48" i="1"/>
  <c r="E40" i="1"/>
  <c r="B52" i="1"/>
  <c r="D59" i="1"/>
  <c r="E43" i="1"/>
  <c r="C50" i="1"/>
  <c r="E58" i="1"/>
  <c r="B40" i="1"/>
  <c r="B56" i="1"/>
  <c r="B48" i="1"/>
  <c r="C63" i="1"/>
  <c r="C55" i="1"/>
  <c r="C47" i="1"/>
  <c r="D63" i="1"/>
  <c r="D55" i="1"/>
  <c r="D47" i="1"/>
  <c r="E63" i="1"/>
  <c r="E55" i="1"/>
  <c r="E47" i="1"/>
  <c r="B39" i="1"/>
  <c r="C51" i="1"/>
  <c r="D51" i="1"/>
  <c r="B51" i="1"/>
  <c r="B63" i="1"/>
  <c r="B55" i="1"/>
  <c r="B47" i="1"/>
  <c r="C62" i="1"/>
  <c r="C54" i="1"/>
  <c r="C46" i="1"/>
  <c r="D62" i="1"/>
  <c r="D54" i="1"/>
  <c r="D46" i="1"/>
  <c r="E62" i="1"/>
  <c r="E54" i="1"/>
  <c r="E46" i="1"/>
  <c r="C39" i="1"/>
  <c r="C42" i="1"/>
  <c r="D50" i="1"/>
  <c r="B62" i="1"/>
  <c r="B54" i="1"/>
  <c r="B46" i="1"/>
  <c r="C61" i="1"/>
  <c r="C53" i="1"/>
  <c r="C45" i="1"/>
  <c r="D61" i="1"/>
  <c r="D53" i="1"/>
  <c r="D45" i="1"/>
  <c r="E61" i="1"/>
  <c r="E53" i="1"/>
  <c r="E45" i="1"/>
  <c r="C43" i="1"/>
  <c r="B61" i="1"/>
  <c r="B53" i="1"/>
  <c r="C60" i="1"/>
  <c r="C52" i="1"/>
  <c r="D60" i="1"/>
  <c r="D52" i="1"/>
  <c r="E60" i="1"/>
  <c r="E52" i="1"/>
  <c r="F45" i="1" l="1"/>
  <c r="G45" i="1" s="1"/>
  <c r="H45" i="1" s="1"/>
  <c r="F60" i="1"/>
  <c r="G60" i="1" s="1"/>
  <c r="H60" i="1" s="1"/>
  <c r="F47" i="1"/>
  <c r="G47" i="1" s="1"/>
  <c r="H47" i="1" s="1"/>
  <c r="F44" i="1"/>
  <c r="G44" i="1" s="1"/>
  <c r="H44" i="1" s="1"/>
  <c r="F46" i="1"/>
  <c r="G46" i="1" s="1"/>
  <c r="H46" i="1" s="1"/>
  <c r="F58" i="1"/>
  <c r="G58" i="1" s="1"/>
  <c r="H58" i="1" s="1"/>
  <c r="F53" i="1"/>
  <c r="G53" i="1" s="1"/>
  <c r="H53" i="1" s="1"/>
  <c r="F39" i="1"/>
  <c r="F43" i="1"/>
  <c r="G43" i="1" s="1"/>
  <c r="H43" i="1" s="1"/>
  <c r="F61" i="1"/>
  <c r="G61" i="1" s="1"/>
  <c r="H61" i="1" s="1"/>
  <c r="F52" i="1"/>
  <c r="G52" i="1" s="1"/>
  <c r="H52" i="1" s="1"/>
  <c r="F59" i="1"/>
  <c r="G59" i="1" s="1"/>
  <c r="H59" i="1" s="1"/>
  <c r="F56" i="1"/>
  <c r="G56" i="1" s="1"/>
  <c r="H56" i="1" s="1"/>
  <c r="F41" i="1"/>
  <c r="G41" i="1" s="1"/>
  <c r="H41" i="1" s="1"/>
  <c r="F54" i="1"/>
  <c r="G54" i="1" s="1"/>
  <c r="H54" i="1" s="1"/>
  <c r="F63" i="1"/>
  <c r="G63" i="1" s="1"/>
  <c r="H63" i="1" s="1"/>
  <c r="F40" i="1"/>
  <c r="G40" i="1" s="1"/>
  <c r="H40" i="1" s="1"/>
  <c r="F49" i="1"/>
  <c r="G49" i="1" s="1"/>
  <c r="H49" i="1" s="1"/>
  <c r="F42" i="1"/>
  <c r="G42" i="1" s="1"/>
  <c r="H42" i="1" s="1"/>
  <c r="F48" i="1"/>
  <c r="G48" i="1" s="1"/>
  <c r="H48" i="1" s="1"/>
  <c r="F55" i="1"/>
  <c r="G55" i="1" s="1"/>
  <c r="H55" i="1" s="1"/>
  <c r="F62" i="1"/>
  <c r="G62" i="1" s="1"/>
  <c r="H62" i="1" s="1"/>
  <c r="F51" i="1"/>
  <c r="G51" i="1" s="1"/>
  <c r="H51" i="1" s="1"/>
  <c r="F57" i="1"/>
  <c r="G57" i="1" s="1"/>
  <c r="H57" i="1" s="1"/>
  <c r="F50" i="1"/>
  <c r="G50" i="1" s="1"/>
  <c r="H50" i="1" s="1"/>
  <c r="G39" i="1" l="1"/>
  <c r="H39" i="1" s="1"/>
  <c r="F65" i="1"/>
</calcChain>
</file>

<file path=xl/sharedStrings.xml><?xml version="1.0" encoding="utf-8"?>
<sst xmlns="http://schemas.openxmlformats.org/spreadsheetml/2006/main" count="121" uniqueCount="52">
  <si>
    <t>School</t>
  </si>
  <si>
    <t>Mean GMAT</t>
  </si>
  <si>
    <t>Mean GPA</t>
  </si>
  <si>
    <t>Total Cost</t>
  </si>
  <si>
    <t>Mean Starting Salary</t>
  </si>
  <si>
    <t>Wharton</t>
  </si>
  <si>
    <t>Michigan</t>
  </si>
  <si>
    <t>Northwestern</t>
  </si>
  <si>
    <t>Harvard</t>
  </si>
  <si>
    <t>Virginia</t>
  </si>
  <si>
    <t>Columbia</t>
  </si>
  <si>
    <t>Stanford</t>
  </si>
  <si>
    <t>Chicago</t>
  </si>
  <si>
    <t>MIT</t>
  </si>
  <si>
    <t>Dartmouth</t>
  </si>
  <si>
    <t>Duke</t>
  </si>
  <si>
    <t>UCLA</t>
  </si>
  <si>
    <t>Berkeley</t>
  </si>
  <si>
    <t>NYU</t>
  </si>
  <si>
    <t>Indiana</t>
  </si>
  <si>
    <t>Washington U</t>
  </si>
  <si>
    <t>Carnegie-Mellon</t>
  </si>
  <si>
    <t>Cornell</t>
  </si>
  <si>
    <t>UNC</t>
  </si>
  <si>
    <t>Texas</t>
  </si>
  <si>
    <t>Rochester</t>
  </si>
  <si>
    <t>Yale</t>
  </si>
  <si>
    <t>SMU</t>
  </si>
  <si>
    <t>Vanderbilt</t>
  </si>
  <si>
    <t>Thunderbird</t>
  </si>
  <si>
    <t>MBA program data</t>
  </si>
  <si>
    <t>% accepted</t>
  </si>
  <si>
    <t>% accepted who enroll</t>
  </si>
  <si>
    <t>% minority</t>
  </si>
  <si>
    <t>% non-US</t>
  </si>
  <si>
    <t>Standardised</t>
  </si>
  <si>
    <t>Cluster Centres and Standardised Values</t>
  </si>
  <si>
    <t>INDEX</t>
  </si>
  <si>
    <t>CITY INDEX</t>
  </si>
  <si>
    <t>Cluster Centre</t>
  </si>
  <si>
    <t>To 1</t>
  </si>
  <si>
    <t>To 2</t>
  </si>
  <si>
    <t>To 3</t>
  </si>
  <si>
    <t>To 4</t>
  </si>
  <si>
    <t>Minimum</t>
  </si>
  <si>
    <t>Index</t>
  </si>
  <si>
    <t>Distances to School</t>
  </si>
  <si>
    <t>Total Distance</t>
  </si>
  <si>
    <t>Cluster 1</t>
  </si>
  <si>
    <t>Cluster 2</t>
  </si>
  <si>
    <t>Cluster 3</t>
  </si>
  <si>
    <t>Cluster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</si>
</sst>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4" fillId="2" borderId="1" applyNumberFormat="0" applyAlignment="0" applyProtection="0"/>
    <xf numFmtId="0" fontId="3" fillId="3" borderId="2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4" borderId="0" xfId="3"/>
    <xf numFmtId="0" fontId="1" fillId="5" borderId="0" xfId="4"/>
    <xf numFmtId="0" fontId="4" fillId="2" borderId="1" xfId="1"/>
    <xf numFmtId="0" fontId="2" fillId="3" borderId="2" xfId="2" applyFont="1"/>
    <xf numFmtId="0" fontId="3" fillId="3" borderId="2" xfId="2" applyFont="1"/>
    <xf numFmtId="0" fontId="0" fillId="3" borderId="2" xfId="2" applyFont="1"/>
  </cellXfs>
  <cellStyles count="5">
    <cellStyle name="40% - Accent2" xfId="4" builtinId="35"/>
    <cellStyle name="60% - Accent1" xfId="3" builtinId="32"/>
    <cellStyle name="Check Cell" xfId="1" builtinId="23"/>
    <cellStyle name="Normal" xfId="0" builtinId="0" customBuiltin="1"/>
    <cellStyle name="Note" xfId="2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66"/>
  <sheetViews>
    <sheetView tabSelected="1" topLeftCell="A28" workbookViewId="0">
      <selection activeCell="K53" sqref="K53"/>
    </sheetView>
  </sheetViews>
  <sheetFormatPr baseColWidth="10" defaultColWidth="9.1640625" defaultRowHeight="15"/>
  <cols>
    <col min="1" max="1" width="9.1640625" style="2"/>
    <col min="2" max="2" width="18.33203125" style="2" customWidth="1"/>
    <col min="3" max="3" width="16.5" style="2" bestFit="1" customWidth="1"/>
    <col min="4" max="4" width="21.5" style="2" bestFit="1" customWidth="1"/>
    <col min="5" max="5" width="11.5" style="2" customWidth="1"/>
    <col min="6" max="6" width="10.1640625" style="2" customWidth="1"/>
    <col min="7" max="7" width="9.5" style="2" customWidth="1"/>
    <col min="8" max="8" width="12.83203125" style="2" customWidth="1"/>
    <col min="9" max="9" width="12.5" style="2" customWidth="1"/>
    <col min="10" max="10" width="19.33203125" style="2" bestFit="1" customWidth="1"/>
    <col min="11" max="11" width="10.83203125" style="2" customWidth="1"/>
    <col min="12" max="12" width="13.33203125" style="2" customWidth="1"/>
    <col min="13" max="16" width="9.1640625" style="2"/>
    <col min="17" max="17" width="9.33203125" style="2" customWidth="1"/>
    <col min="18" max="18" width="13.6640625" style="2" customWidth="1"/>
    <col min="19" max="16384" width="9.1640625" style="2"/>
  </cols>
  <sheetData>
    <row r="1" spans="1:18">
      <c r="B1" s="1" t="s">
        <v>30</v>
      </c>
      <c r="K1" s="1" t="s">
        <v>35</v>
      </c>
      <c r="L1" s="1"/>
      <c r="M1" s="1"/>
      <c r="N1" s="1"/>
      <c r="O1" s="1"/>
      <c r="P1" s="1"/>
      <c r="Q1" s="1"/>
      <c r="R1" s="1"/>
    </row>
    <row r="2" spans="1:18">
      <c r="K2" s="1"/>
      <c r="L2" s="1"/>
      <c r="M2" s="1"/>
      <c r="N2" s="1"/>
      <c r="O2" s="1"/>
      <c r="P2" s="1"/>
      <c r="Q2" s="1"/>
      <c r="R2" s="1"/>
    </row>
    <row r="3" spans="1:18" s="4" customFormat="1">
      <c r="A3" s="4" t="s">
        <v>37</v>
      </c>
      <c r="B3" s="3" t="s">
        <v>0</v>
      </c>
      <c r="C3" s="5" t="s">
        <v>31</v>
      </c>
      <c r="D3" s="5" t="s">
        <v>32</v>
      </c>
      <c r="E3" s="4" t="s">
        <v>1</v>
      </c>
      <c r="F3" s="4" t="s">
        <v>2</v>
      </c>
      <c r="G3" s="4" t="s">
        <v>3</v>
      </c>
      <c r="H3" s="5" t="s">
        <v>33</v>
      </c>
      <c r="I3" s="5" t="s">
        <v>34</v>
      </c>
      <c r="J3" s="4" t="s">
        <v>4</v>
      </c>
      <c r="K3" s="6" t="s">
        <v>31</v>
      </c>
      <c r="L3" s="6" t="s">
        <v>32</v>
      </c>
      <c r="M3" s="6" t="s">
        <v>1</v>
      </c>
      <c r="N3" s="6" t="s">
        <v>2</v>
      </c>
      <c r="O3" s="6" t="s">
        <v>3</v>
      </c>
      <c r="P3" s="6" t="s">
        <v>33</v>
      </c>
      <c r="Q3" s="6" t="s">
        <v>34</v>
      </c>
      <c r="R3" s="6" t="s">
        <v>4</v>
      </c>
    </row>
    <row r="4" spans="1:18" ht="16">
      <c r="A4" s="2">
        <v>1</v>
      </c>
      <c r="B4" s="2" t="s">
        <v>5</v>
      </c>
      <c r="C4" s="10">
        <v>15</v>
      </c>
      <c r="D4" s="10">
        <v>71</v>
      </c>
      <c r="E4" s="10">
        <v>662</v>
      </c>
      <c r="F4" s="10">
        <v>3.42</v>
      </c>
      <c r="G4" s="10">
        <v>32400</v>
      </c>
      <c r="H4" s="10">
        <v>16</v>
      </c>
      <c r="I4" s="10">
        <v>30</v>
      </c>
      <c r="J4" s="10">
        <v>102</v>
      </c>
      <c r="K4" s="1">
        <f>(C4-AVERAGE(Unstandard_PercAccepted))/STDEV(Unstandard_PercAccepted)</f>
        <v>-0.6607788394823817</v>
      </c>
      <c r="L4" s="1">
        <f>(D4-AVERAGE(Unstandardised_accepted_who_enroll))/STDEV(Unstandardised_accepted_who_enroll)</f>
        <v>1.0604700789725088</v>
      </c>
      <c r="M4" s="1">
        <f>(E4-AVERAGE(Unstandardised_Mean_GMAT))/STDEV(Unstandardised_Mean_GMAT)</f>
        <v>0.6262442103400937</v>
      </c>
      <c r="N4" s="1">
        <f>(F4-AVERAGE(Unstandardised_Mean_GPA))/STDEV(Unstandardised_Mean_GPA)</f>
        <v>0.71811116251080354</v>
      </c>
      <c r="O4" s="1">
        <f>(G4-AVERAGE(Unstandardised_Total_Cost))/STDEV(Unstandardised_Total_Cost)</f>
        <v>0.6975469813582208</v>
      </c>
      <c r="P4" s="1">
        <f>(H4-AVERAGE(Unstandardised_minority))/STDEV(Unstandardised_minority)</f>
        <v>0.84148882837258276</v>
      </c>
      <c r="Q4" s="1">
        <f>(I4-AVERAGE(Unstandardised_non_US))/STDEV(Unstandardised_non_US)</f>
        <v>0.39976951885150636</v>
      </c>
      <c r="R4" s="1">
        <f>(J4-AVERAGE(Unstandardised_Mean_Starting_Salary))/STDEV(Unstandardised_Mean_Starting_Salary)</f>
        <v>1.0686097406472179</v>
      </c>
    </row>
    <row r="5" spans="1:18" ht="16">
      <c r="A5" s="2">
        <v>2</v>
      </c>
      <c r="B5" s="2" t="s">
        <v>6</v>
      </c>
      <c r="C5" s="10">
        <v>28</v>
      </c>
      <c r="D5" s="10">
        <v>44</v>
      </c>
      <c r="E5" s="10">
        <v>645</v>
      </c>
      <c r="F5" s="10">
        <v>3.3</v>
      </c>
      <c r="G5" s="10">
        <v>29800</v>
      </c>
      <c r="H5" s="10">
        <v>15</v>
      </c>
      <c r="I5" s="10">
        <v>26</v>
      </c>
      <c r="J5" s="10">
        <v>86</v>
      </c>
      <c r="K5" s="1">
        <f>(C5-AVERAGE(Unstandard_PercAccepted))/STDEV(Unstandard_PercAccepted)</f>
        <v>0.12875470034031711</v>
      </c>
      <c r="L5" s="1">
        <f>(D5-AVERAGE(Unstandardised_accepted_who_enroll))/STDEV(Unstandardised_accepted_who_enroll)</f>
        <v>-0.26266726540169344</v>
      </c>
      <c r="M5" s="1">
        <f>(E5-AVERAGE(Unstandardised_Mean_GMAT))/STDEV(Unstandardised_Mean_GMAT)</f>
        <v>8.7180168492823722E-3</v>
      </c>
      <c r="N5" s="1">
        <f>(F5-AVERAGE(Unstandardised_Mean_GPA))/STDEV(Unstandardised_Mean_GPA)</f>
        <v>-0.16844582824327206</v>
      </c>
      <c r="O5" s="1">
        <f>(G5-AVERAGE(Unstandardised_Total_Cost))/STDEV(Unstandardised_Total_Cost)</f>
        <v>0.14595873575865445</v>
      </c>
      <c r="P5" s="1">
        <f>(H5-AVERAGE(Unstandardised_minority))/STDEV(Unstandardised_minority)</f>
        <v>0.65196431747785688</v>
      </c>
      <c r="Q5" s="1">
        <f>(I5-AVERAGE(Unstandardised_non_US))/STDEV(Unstandardised_non_US)</f>
        <v>-7.0547562150266016E-2</v>
      </c>
      <c r="R5" s="1">
        <f>(J5-AVERAGE(Unstandardised_Mean_Starting_Salary))/STDEV(Unstandardised_Mean_Starting_Salary)</f>
        <v>0.12502498069382487</v>
      </c>
    </row>
    <row r="6" spans="1:18" ht="16">
      <c r="A6" s="2">
        <v>3</v>
      </c>
      <c r="B6" s="2" t="s">
        <v>7</v>
      </c>
      <c r="C6" s="10">
        <v>14</v>
      </c>
      <c r="D6" s="10">
        <v>69</v>
      </c>
      <c r="E6" s="10">
        <v>660</v>
      </c>
      <c r="F6" s="10">
        <v>3.3</v>
      </c>
      <c r="G6" s="10">
        <v>32600</v>
      </c>
      <c r="H6" s="10">
        <v>9</v>
      </c>
      <c r="I6" s="10">
        <v>24</v>
      </c>
      <c r="J6" s="10">
        <v>99</v>
      </c>
      <c r="K6" s="1">
        <f>(C6-AVERAGE(Unstandard_PercAccepted))/STDEV(Unstandard_PercAccepted)</f>
        <v>-0.72151218869951239</v>
      </c>
      <c r="L6" s="1">
        <f>(D6-AVERAGE(Unstandardised_accepted_who_enroll))/STDEV(Unstandardised_accepted_who_enroll)</f>
        <v>0.96245990531516046</v>
      </c>
      <c r="M6" s="1">
        <f>(E6-AVERAGE(Unstandardised_Mean_GMAT))/STDEV(Unstandardised_Mean_GMAT)</f>
        <v>0.55359406992940996</v>
      </c>
      <c r="N6" s="1">
        <f>(F6-AVERAGE(Unstandardised_Mean_GPA))/STDEV(Unstandardised_Mean_GPA)</f>
        <v>-0.16844582824327206</v>
      </c>
      <c r="O6" s="1">
        <f>(G6-AVERAGE(Unstandardised_Total_Cost))/STDEV(Unstandardised_Total_Cost)</f>
        <v>0.73997684640434125</v>
      </c>
      <c r="P6" s="1">
        <f>(H6-AVERAGE(Unstandardised_minority))/STDEV(Unstandardised_minority)</f>
        <v>-0.48518274789049831</v>
      </c>
      <c r="Q6" s="1">
        <f>(I6-AVERAGE(Unstandardised_non_US))/STDEV(Unstandardised_non_US)</f>
        <v>-0.30570610265115217</v>
      </c>
      <c r="R6" s="1">
        <f>(J6-AVERAGE(Unstandardised_Mean_Starting_Salary))/STDEV(Unstandardised_Mean_Starting_Salary)</f>
        <v>0.89168759815595677</v>
      </c>
    </row>
    <row r="7" spans="1:18" ht="16">
      <c r="A7" s="2">
        <v>4</v>
      </c>
      <c r="B7" s="2" t="s">
        <v>8</v>
      </c>
      <c r="C7" s="10">
        <v>13</v>
      </c>
      <c r="D7" s="10">
        <v>88</v>
      </c>
      <c r="E7" s="10">
        <v>680</v>
      </c>
      <c r="F7" s="10">
        <v>3.5</v>
      </c>
      <c r="G7" s="10">
        <v>30100</v>
      </c>
      <c r="H7" s="10">
        <v>19</v>
      </c>
      <c r="I7" s="10">
        <v>27</v>
      </c>
      <c r="J7" s="10">
        <v>114</v>
      </c>
      <c r="K7" s="1">
        <f>(C7-AVERAGE(Unstandard_PercAccepted))/STDEV(Unstandard_PercAccepted)</f>
        <v>-0.78224553791664309</v>
      </c>
      <c r="L7" s="1">
        <f>(D7-AVERAGE(Unstandardised_accepted_who_enroll))/STDEV(Unstandardised_accepted_who_enroll)</f>
        <v>1.8935565550599693</v>
      </c>
      <c r="M7" s="1">
        <f>(E7-AVERAGE(Unstandardised_Mean_GMAT))/STDEV(Unstandardised_Mean_GMAT)</f>
        <v>1.2800954740362469</v>
      </c>
      <c r="N7" s="1">
        <f>(F7-AVERAGE(Unstandardised_Mean_GPA))/STDEV(Unstandardised_Mean_GPA)</f>
        <v>1.3091491563468538</v>
      </c>
      <c r="O7" s="1">
        <f>(G7-AVERAGE(Unstandardised_Total_Cost))/STDEV(Unstandardised_Total_Cost)</f>
        <v>0.20960353332783518</v>
      </c>
      <c r="P7" s="1">
        <f>(H7-AVERAGE(Unstandardised_minority))/STDEV(Unstandardised_minority)</f>
        <v>1.4100623610567604</v>
      </c>
      <c r="Q7" s="1">
        <f>(I7-AVERAGE(Unstandardised_non_US))/STDEV(Unstandardised_non_US)</f>
        <v>4.7031708100177066E-2</v>
      </c>
      <c r="R7" s="1">
        <f>(J7-AVERAGE(Unstandardised_Mean_Starting_Salary))/STDEV(Unstandardised_Mean_Starting_Salary)</f>
        <v>1.776298310612263</v>
      </c>
    </row>
    <row r="8" spans="1:18" ht="16">
      <c r="A8" s="7">
        <v>5</v>
      </c>
      <c r="B8" s="2" t="s">
        <v>9</v>
      </c>
      <c r="C8" s="10">
        <v>19</v>
      </c>
      <c r="D8" s="10">
        <v>49</v>
      </c>
      <c r="E8" s="10">
        <v>660</v>
      </c>
      <c r="F8" s="10">
        <v>3.1</v>
      </c>
      <c r="G8" s="10">
        <v>31200</v>
      </c>
      <c r="H8" s="10">
        <v>20</v>
      </c>
      <c r="I8" s="10">
        <v>12</v>
      </c>
      <c r="J8" s="10">
        <v>93</v>
      </c>
      <c r="K8" s="1">
        <f>(C8-AVERAGE(Unstandard_PercAccepted))/STDEV(Unstandard_PercAccepted)</f>
        <v>-0.41784544261385903</v>
      </c>
      <c r="L8" s="1">
        <f>(D8-AVERAGE(Unstandardised_accepted_who_enroll))/STDEV(Unstandardised_accepted_who_enroll)</f>
        <v>-1.7641831258322669E-2</v>
      </c>
      <c r="M8" s="1">
        <f>(E8-AVERAGE(Unstandardised_Mean_GMAT))/STDEV(Unstandardised_Mean_GMAT)</f>
        <v>0.55359406992940996</v>
      </c>
      <c r="N8" s="1">
        <f>(F8-AVERAGE(Unstandardised_Mean_GPA))/STDEV(Unstandardised_Mean_GPA)</f>
        <v>-1.6460408128333948</v>
      </c>
      <c r="O8" s="1">
        <f>(G8-AVERAGE(Unstandardised_Total_Cost))/STDEV(Unstandardised_Total_Cost)</f>
        <v>0.44296779108149786</v>
      </c>
      <c r="P8" s="1">
        <f>(H8-AVERAGE(Unstandardised_minority))/STDEV(Unstandardised_minority)</f>
        <v>1.5995868719514863</v>
      </c>
      <c r="Q8" s="1">
        <f>(I8-AVERAGE(Unstandardised_non_US))/STDEV(Unstandardised_non_US)</f>
        <v>-1.7166573456564693</v>
      </c>
      <c r="R8" s="1">
        <f>(J8-AVERAGE(Unstandardised_Mean_Starting_Salary))/STDEV(Unstandardised_Mean_Starting_Salary)</f>
        <v>0.53784331317343437</v>
      </c>
    </row>
    <row r="9" spans="1:18" ht="16">
      <c r="A9" s="7">
        <v>6</v>
      </c>
      <c r="B9" s="2" t="s">
        <v>10</v>
      </c>
      <c r="C9" s="10">
        <v>14</v>
      </c>
      <c r="D9" s="10">
        <v>70</v>
      </c>
      <c r="E9" s="10">
        <v>660</v>
      </c>
      <c r="F9" s="10">
        <v>3.3</v>
      </c>
      <c r="G9" s="10">
        <v>32200</v>
      </c>
      <c r="H9" s="10">
        <v>12</v>
      </c>
      <c r="I9" s="10">
        <v>24</v>
      </c>
      <c r="J9" s="10">
        <v>93</v>
      </c>
      <c r="K9" s="1">
        <f>(C9-AVERAGE(Unstandard_PercAccepted))/STDEV(Unstandard_PercAccepted)</f>
        <v>-0.72151218869951239</v>
      </c>
      <c r="L9" s="1">
        <f>(D9-AVERAGE(Unstandardised_accepted_who_enroll))/STDEV(Unstandardised_accepted_who_enroll)</f>
        <v>1.0114649921438346</v>
      </c>
      <c r="M9" s="1">
        <f>(E9-AVERAGE(Unstandardised_Mean_GMAT))/STDEV(Unstandardised_Mean_GMAT)</f>
        <v>0.55359406992940996</v>
      </c>
      <c r="N9" s="1">
        <f>(F9-AVERAGE(Unstandardised_Mean_GPA))/STDEV(Unstandardised_Mean_GPA)</f>
        <v>-0.16844582824327206</v>
      </c>
      <c r="O9" s="1">
        <f>(G9-AVERAGE(Unstandardised_Total_Cost))/STDEV(Unstandardised_Total_Cost)</f>
        <v>0.65511711631210023</v>
      </c>
      <c r="P9" s="1">
        <f>(H9-AVERAGE(Unstandardised_minority))/STDEV(Unstandardised_minority)</f>
        <v>8.3390784793679285E-2</v>
      </c>
      <c r="Q9" s="1">
        <f>(I9-AVERAGE(Unstandardised_non_US))/STDEV(Unstandardised_non_US)</f>
        <v>-0.30570610265115217</v>
      </c>
      <c r="R9" s="1">
        <f>(J9-AVERAGE(Unstandardised_Mean_Starting_Salary))/STDEV(Unstandardised_Mean_Starting_Salary)</f>
        <v>0.53784331317343437</v>
      </c>
    </row>
    <row r="10" spans="1:18" ht="16">
      <c r="A10" s="7">
        <v>7</v>
      </c>
      <c r="B10" s="2" t="s">
        <v>11</v>
      </c>
      <c r="C10" s="10">
        <v>7</v>
      </c>
      <c r="D10" s="10">
        <v>81</v>
      </c>
      <c r="E10" s="10">
        <v>690</v>
      </c>
      <c r="F10" s="10">
        <v>3.6</v>
      </c>
      <c r="G10" s="10">
        <v>34500</v>
      </c>
      <c r="H10" s="10">
        <v>25</v>
      </c>
      <c r="I10" s="10">
        <v>25</v>
      </c>
      <c r="J10" s="10">
        <v>111</v>
      </c>
      <c r="K10" s="1">
        <f>(C10-AVERAGE(Unstandard_PercAccepted))/STDEV(Unstandard_PercAccepted)</f>
        <v>-1.1466456332194273</v>
      </c>
      <c r="L10" s="1">
        <f>(D10-AVERAGE(Unstandardised_accepted_who_enroll))/STDEV(Unstandardised_accepted_who_enroll)</f>
        <v>1.5505209472592503</v>
      </c>
      <c r="M10" s="1">
        <f>(E10-AVERAGE(Unstandardised_Mean_GMAT))/STDEV(Unstandardised_Mean_GMAT)</f>
        <v>1.6433461760896653</v>
      </c>
      <c r="N10" s="1">
        <f>(F10-AVERAGE(Unstandardised_Mean_GPA))/STDEV(Unstandardised_Mean_GPA)</f>
        <v>2.0479466486419167</v>
      </c>
      <c r="O10" s="1">
        <f>(G10-AVERAGE(Unstandardised_Total_Cost))/STDEV(Unstandardised_Total_Cost)</f>
        <v>1.1430605643424858</v>
      </c>
      <c r="P10" s="1">
        <f>(H10-AVERAGE(Unstandardised_minority))/STDEV(Unstandardised_minority)</f>
        <v>2.5472094264251157</v>
      </c>
      <c r="Q10" s="1">
        <f>(I10-AVERAGE(Unstandardised_non_US))/STDEV(Unstandardised_non_US)</f>
        <v>-0.1881268324007091</v>
      </c>
      <c r="R10" s="1">
        <f>(J10-AVERAGE(Unstandardised_Mean_Starting_Salary))/STDEV(Unstandardised_Mean_Starting_Salary)</f>
        <v>1.5993761681210017</v>
      </c>
    </row>
    <row r="11" spans="1:18" ht="16">
      <c r="A11" s="7">
        <v>8</v>
      </c>
      <c r="B11" s="2" t="s">
        <v>12</v>
      </c>
      <c r="C11" s="10">
        <v>23</v>
      </c>
      <c r="D11" s="10">
        <v>57</v>
      </c>
      <c r="E11" s="10">
        <v>685</v>
      </c>
      <c r="F11" s="10">
        <v>3.4</v>
      </c>
      <c r="G11" s="10">
        <v>34200</v>
      </c>
      <c r="H11" s="10">
        <v>5</v>
      </c>
      <c r="I11" s="10">
        <v>23</v>
      </c>
      <c r="J11" s="10">
        <v>90</v>
      </c>
      <c r="K11" s="1">
        <f>(C11-AVERAGE(Unstandard_PercAccepted))/STDEV(Unstandard_PercAccepted)</f>
        <v>-0.17491204574533631</v>
      </c>
      <c r="L11" s="1">
        <f>(D11-AVERAGE(Unstandardised_accepted_who_enroll))/STDEV(Unstandardised_accepted_who_enroll)</f>
        <v>0.37439886337107059</v>
      </c>
      <c r="M11" s="1">
        <f>(E11-AVERAGE(Unstandardised_Mean_GMAT))/STDEV(Unstandardised_Mean_GMAT)</f>
        <v>1.4617208250629561</v>
      </c>
      <c r="N11" s="1">
        <f>(F11-AVERAGE(Unstandardised_Mean_GPA))/STDEV(Unstandardised_Mean_GPA)</f>
        <v>0.57035166405179094</v>
      </c>
      <c r="O11" s="1">
        <f>(G11-AVERAGE(Unstandardised_Total_Cost))/STDEV(Unstandardised_Total_Cost)</f>
        <v>1.0794157667733051</v>
      </c>
      <c r="P11" s="1">
        <f>(H11-AVERAGE(Unstandardised_minority))/STDEV(Unstandardised_minority)</f>
        <v>-1.2432807914694017</v>
      </c>
      <c r="Q11" s="1">
        <f>(I11-AVERAGE(Unstandardised_non_US))/STDEV(Unstandardised_non_US)</f>
        <v>-0.42328537290159529</v>
      </c>
      <c r="R11" s="1">
        <f>(J11-AVERAGE(Unstandardised_Mean_Starting_Salary))/STDEV(Unstandardised_Mean_Starting_Salary)</f>
        <v>0.36092117068217316</v>
      </c>
    </row>
    <row r="12" spans="1:18" ht="16">
      <c r="A12" s="7">
        <v>9</v>
      </c>
      <c r="B12" s="2" t="s">
        <v>13</v>
      </c>
      <c r="C12" s="10">
        <v>14</v>
      </c>
      <c r="D12" s="10">
        <v>12</v>
      </c>
      <c r="E12" s="10">
        <v>650</v>
      </c>
      <c r="F12" s="10">
        <v>3.5</v>
      </c>
      <c r="G12" s="10">
        <v>36700</v>
      </c>
      <c r="H12" s="10">
        <v>15</v>
      </c>
      <c r="I12" s="10">
        <v>37</v>
      </c>
      <c r="J12" s="10">
        <v>101</v>
      </c>
      <c r="K12" s="1">
        <f>(C12-AVERAGE(Unstandard_PercAccepted))/STDEV(Unstandard_PercAccepted)</f>
        <v>-0.72151218869951239</v>
      </c>
      <c r="L12" s="1">
        <f>(D12-AVERAGE(Unstandardised_accepted_who_enroll))/STDEV(Unstandardised_accepted_who_enroll)</f>
        <v>-1.8308300439192664</v>
      </c>
      <c r="M12" s="1">
        <f>(E12-AVERAGE(Unstandardised_Mean_GMAT))/STDEV(Unstandardised_Mean_GMAT)</f>
        <v>0.1903433678759916</v>
      </c>
      <c r="N12" s="1">
        <f>(F12-AVERAGE(Unstandardised_Mean_GPA))/STDEV(Unstandardised_Mean_GPA)</f>
        <v>1.3091491563468538</v>
      </c>
      <c r="O12" s="1">
        <f>(G12-AVERAGE(Unstandardised_Total_Cost))/STDEV(Unstandardised_Total_Cost)</f>
        <v>1.6097890798498111</v>
      </c>
      <c r="P12" s="1">
        <f>(H12-AVERAGE(Unstandardised_minority))/STDEV(Unstandardised_minority)</f>
        <v>0.65196431747785688</v>
      </c>
      <c r="Q12" s="1">
        <f>(I12-AVERAGE(Unstandardised_non_US))/STDEV(Unstandardised_non_US)</f>
        <v>1.222824410604608</v>
      </c>
      <c r="R12" s="1">
        <f>(J12-AVERAGE(Unstandardised_Mean_Starting_Salary))/STDEV(Unstandardised_Mean_Starting_Salary)</f>
        <v>1.0096356931501309</v>
      </c>
    </row>
    <row r="13" spans="1:18" ht="16">
      <c r="A13" s="7">
        <v>10</v>
      </c>
      <c r="B13" s="2" t="s">
        <v>14</v>
      </c>
      <c r="C13" s="10">
        <v>14</v>
      </c>
      <c r="D13" s="10">
        <v>49</v>
      </c>
      <c r="E13" s="10">
        <v>669</v>
      </c>
      <c r="F13" s="10">
        <v>3.39</v>
      </c>
      <c r="G13" s="10">
        <v>32700</v>
      </c>
      <c r="H13" s="10">
        <v>9</v>
      </c>
      <c r="I13" s="10">
        <v>16</v>
      </c>
      <c r="J13" s="10">
        <v>104</v>
      </c>
      <c r="K13" s="1">
        <f>(C13-AVERAGE(Unstandard_PercAccepted))/STDEV(Unstandard_PercAccepted)</f>
        <v>-0.72151218869951239</v>
      </c>
      <c r="L13" s="1">
        <f>(D13-AVERAGE(Unstandardised_accepted_who_enroll))/STDEV(Unstandardised_accepted_who_enroll)</f>
        <v>-1.7641831258322669E-2</v>
      </c>
      <c r="M13" s="1">
        <f>(E13-AVERAGE(Unstandardised_Mean_GMAT))/STDEV(Unstandardised_Mean_GMAT)</f>
        <v>0.88051970177748662</v>
      </c>
      <c r="N13" s="1">
        <f>(F13-AVERAGE(Unstandardised_Mean_GPA))/STDEV(Unstandardised_Mean_GPA)</f>
        <v>0.49647191482228625</v>
      </c>
      <c r="O13" s="1">
        <f>(G13-AVERAGE(Unstandardised_Total_Cost))/STDEV(Unstandardised_Total_Cost)</f>
        <v>0.76119177892740153</v>
      </c>
      <c r="P13" s="1">
        <f>(H13-AVERAGE(Unstandardised_minority))/STDEV(Unstandardised_minority)</f>
        <v>-0.48518274789049831</v>
      </c>
      <c r="Q13" s="1">
        <f>(I13-AVERAGE(Unstandardised_non_US))/STDEV(Unstandardised_non_US)</f>
        <v>-1.2463402646546968</v>
      </c>
      <c r="R13" s="1">
        <f>(J13-AVERAGE(Unstandardised_Mean_Starting_Salary))/STDEV(Unstandardised_Mean_Starting_Salary)</f>
        <v>1.1865578356413922</v>
      </c>
    </row>
    <row r="14" spans="1:18" ht="16">
      <c r="A14" s="7">
        <v>11</v>
      </c>
      <c r="B14" s="2" t="s">
        <v>15</v>
      </c>
      <c r="C14" s="10">
        <v>17</v>
      </c>
      <c r="D14" s="10">
        <v>50</v>
      </c>
      <c r="E14" s="10">
        <v>646</v>
      </c>
      <c r="F14" s="10">
        <v>3.33</v>
      </c>
      <c r="G14" s="10">
        <v>30100</v>
      </c>
      <c r="H14" s="10">
        <v>12</v>
      </c>
      <c r="I14" s="10">
        <v>19</v>
      </c>
      <c r="J14" s="10">
        <v>84</v>
      </c>
      <c r="K14" s="1">
        <f>(C14-AVERAGE(Unstandard_PercAccepted))/STDEV(Unstandard_PercAccepted)</f>
        <v>-0.53931214104812042</v>
      </c>
      <c r="L14" s="1">
        <f>(D14-AVERAGE(Unstandardised_accepted_who_enroll))/STDEV(Unstandardised_accepted_who_enroll)</f>
        <v>3.1363255570351488E-2</v>
      </c>
      <c r="M14" s="1">
        <f>(E14-AVERAGE(Unstandardised_Mean_GMAT))/STDEV(Unstandardised_Mean_GMAT)</f>
        <v>4.5043087054624217E-2</v>
      </c>
      <c r="N14" s="1">
        <f>(F14-AVERAGE(Unstandardised_Mean_GPA))/STDEV(Unstandardised_Mean_GPA)</f>
        <v>5.3193419445248469E-2</v>
      </c>
      <c r="O14" s="1">
        <f>(G14-AVERAGE(Unstandardised_Total_Cost))/STDEV(Unstandardised_Total_Cost)</f>
        <v>0.20960353332783518</v>
      </c>
      <c r="P14" s="1">
        <f>(H14-AVERAGE(Unstandardised_minority))/STDEV(Unstandardised_minority)</f>
        <v>8.3390784793679285E-2</v>
      </c>
      <c r="Q14" s="1">
        <f>(I14-AVERAGE(Unstandardised_non_US))/STDEV(Unstandardised_non_US)</f>
        <v>-0.89360245390336768</v>
      </c>
      <c r="R14" s="1">
        <f>(J14-AVERAGE(Unstandardised_Mean_Starting_Salary))/STDEV(Unstandardised_Mean_Starting_Salary)</f>
        <v>7.0768856996507173E-3</v>
      </c>
    </row>
    <row r="15" spans="1:18" ht="16">
      <c r="A15" s="7">
        <v>12</v>
      </c>
      <c r="B15" s="2" t="s">
        <v>16</v>
      </c>
      <c r="C15" s="10">
        <v>17</v>
      </c>
      <c r="D15" s="10">
        <v>55</v>
      </c>
      <c r="E15" s="10">
        <v>651</v>
      </c>
      <c r="F15" s="10">
        <v>3.5</v>
      </c>
      <c r="G15" s="10">
        <v>27100</v>
      </c>
      <c r="H15" s="10">
        <v>10</v>
      </c>
      <c r="I15" s="10">
        <v>20</v>
      </c>
      <c r="J15" s="10">
        <v>91</v>
      </c>
      <c r="K15" s="1">
        <f>(C15-AVERAGE(Unstandard_PercAccepted))/STDEV(Unstandard_PercAccepted)</f>
        <v>-0.53931214104812042</v>
      </c>
      <c r="L15" s="1">
        <f>(D15-AVERAGE(Unstandardised_accepted_who_enroll))/STDEV(Unstandardised_accepted_who_enroll)</f>
        <v>0.27638868971372227</v>
      </c>
      <c r="M15" s="1">
        <f>(E15-AVERAGE(Unstandardised_Mean_GMAT))/STDEV(Unstandardised_Mean_GMAT)</f>
        <v>0.22666843808133344</v>
      </c>
      <c r="N15" s="1">
        <f>(F15-AVERAGE(Unstandardised_Mean_GPA))/STDEV(Unstandardised_Mean_GPA)</f>
        <v>1.3091491563468538</v>
      </c>
      <c r="O15" s="1">
        <f>(G15-AVERAGE(Unstandardised_Total_Cost))/STDEV(Unstandardised_Total_Cost)</f>
        <v>-0.42684444236397207</v>
      </c>
      <c r="P15" s="1">
        <f>(H15-AVERAGE(Unstandardised_minority))/STDEV(Unstandardised_minority)</f>
        <v>-0.29565823699577243</v>
      </c>
      <c r="Q15" s="1">
        <f>(I15-AVERAGE(Unstandardised_non_US))/STDEV(Unstandardised_non_US)</f>
        <v>-0.77602318365292455</v>
      </c>
      <c r="R15" s="1">
        <f>(J15-AVERAGE(Unstandardised_Mean_Starting_Salary))/STDEV(Unstandardised_Mean_Starting_Salary)</f>
        <v>0.41989521817926023</v>
      </c>
    </row>
    <row r="16" spans="1:18" ht="16">
      <c r="A16" s="7">
        <v>13</v>
      </c>
      <c r="B16" s="2" t="s">
        <v>17</v>
      </c>
      <c r="C16" s="10">
        <v>13</v>
      </c>
      <c r="D16" s="10">
        <v>51</v>
      </c>
      <c r="E16" s="10">
        <v>652</v>
      </c>
      <c r="F16" s="10">
        <v>3.42</v>
      </c>
      <c r="G16" s="10">
        <v>29100</v>
      </c>
      <c r="H16" s="10">
        <v>11</v>
      </c>
      <c r="I16" s="10">
        <v>35</v>
      </c>
      <c r="J16" s="10">
        <v>91</v>
      </c>
      <c r="K16" s="1">
        <f>(C16-AVERAGE(Unstandard_PercAccepted))/STDEV(Unstandard_PercAccepted)</f>
        <v>-0.78224553791664309</v>
      </c>
      <c r="L16" s="1">
        <f>(D16-AVERAGE(Unstandardised_accepted_who_enroll))/STDEV(Unstandardised_accepted_who_enroll)</f>
        <v>8.0368342399025641E-2</v>
      </c>
      <c r="M16" s="1">
        <f>(E16-AVERAGE(Unstandardised_Mean_GMAT))/STDEV(Unstandardised_Mean_GMAT)</f>
        <v>0.26299350828667528</v>
      </c>
      <c r="N16" s="1">
        <f>(F16-AVERAGE(Unstandardised_Mean_GPA))/STDEV(Unstandardised_Mean_GPA)</f>
        <v>0.71811116251080354</v>
      </c>
      <c r="O16" s="1">
        <f>(G16-AVERAGE(Unstandardised_Total_Cost))/STDEV(Unstandardised_Total_Cost)</f>
        <v>-2.545791902767229E-3</v>
      </c>
      <c r="P16" s="1">
        <f>(H16-AVERAGE(Unstandardised_minority))/STDEV(Unstandardised_minority)</f>
        <v>-0.10613372610104657</v>
      </c>
      <c r="Q16" s="1">
        <f>(I16-AVERAGE(Unstandardised_non_US))/STDEV(Unstandardised_non_US)</f>
        <v>0.98766587010372175</v>
      </c>
      <c r="R16" s="1">
        <f>(J16-AVERAGE(Unstandardised_Mean_Starting_Salary))/STDEV(Unstandardised_Mean_Starting_Salary)</f>
        <v>0.41989521817926023</v>
      </c>
    </row>
    <row r="17" spans="1:18" ht="16">
      <c r="A17" s="7">
        <v>14</v>
      </c>
      <c r="B17" s="2" t="s">
        <v>18</v>
      </c>
      <c r="C17" s="10">
        <v>20</v>
      </c>
      <c r="D17" s="10">
        <v>11</v>
      </c>
      <c r="E17" s="10">
        <v>646</v>
      </c>
      <c r="F17" s="10">
        <v>3.3</v>
      </c>
      <c r="G17" s="10">
        <v>32700</v>
      </c>
      <c r="H17" s="10">
        <v>8</v>
      </c>
      <c r="I17" s="10">
        <v>35</v>
      </c>
      <c r="J17" s="10">
        <v>79</v>
      </c>
      <c r="K17" s="1">
        <f>(C17-AVERAGE(Unstandard_PercAccepted))/STDEV(Unstandard_PercAccepted)</f>
        <v>-0.35711209339672834</v>
      </c>
      <c r="L17" s="1">
        <f>(D17-AVERAGE(Unstandardised_accepted_who_enroll))/STDEV(Unstandardised_accepted_who_enroll)</f>
        <v>-1.8798351307479406</v>
      </c>
      <c r="M17" s="1">
        <f>(E17-AVERAGE(Unstandardised_Mean_GMAT))/STDEV(Unstandardised_Mean_GMAT)</f>
        <v>4.5043087054624217E-2</v>
      </c>
      <c r="N17" s="1">
        <f>(F17-AVERAGE(Unstandardised_Mean_GPA))/STDEV(Unstandardised_Mean_GPA)</f>
        <v>-0.16844582824327206</v>
      </c>
      <c r="O17" s="1">
        <f>(G17-AVERAGE(Unstandardised_Total_Cost))/STDEV(Unstandardised_Total_Cost)</f>
        <v>0.76119177892740153</v>
      </c>
      <c r="P17" s="1">
        <f>(H17-AVERAGE(Unstandardised_minority))/STDEV(Unstandardised_minority)</f>
        <v>-0.6747072587852242</v>
      </c>
      <c r="Q17" s="1">
        <f>(I17-AVERAGE(Unstandardised_non_US))/STDEV(Unstandardised_non_US)</f>
        <v>0.98766587010372175</v>
      </c>
      <c r="R17" s="1">
        <f>(J17-AVERAGE(Unstandardised_Mean_Starting_Salary))/STDEV(Unstandardised_Mean_Starting_Salary)</f>
        <v>-0.28779335178578463</v>
      </c>
    </row>
    <row r="18" spans="1:18" ht="16">
      <c r="A18" s="7">
        <v>15</v>
      </c>
      <c r="B18" s="2" t="s">
        <v>19</v>
      </c>
      <c r="C18" s="10">
        <v>45</v>
      </c>
      <c r="D18" s="10">
        <v>20</v>
      </c>
      <c r="E18" s="10">
        <v>630</v>
      </c>
      <c r="F18" s="10">
        <v>3.2</v>
      </c>
      <c r="G18" s="10">
        <v>21000</v>
      </c>
      <c r="H18" s="10">
        <v>8</v>
      </c>
      <c r="I18" s="10">
        <v>16</v>
      </c>
      <c r="J18" s="10">
        <v>68</v>
      </c>
      <c r="K18" s="1">
        <f>(C18-AVERAGE(Unstandard_PercAccepted))/STDEV(Unstandard_PercAccepted)</f>
        <v>1.1612216370315387</v>
      </c>
      <c r="L18" s="1">
        <f>(D18-AVERAGE(Unstandardised_accepted_who_enroll))/STDEV(Unstandardised_accepted_who_enroll)</f>
        <v>-1.4387893492898731</v>
      </c>
      <c r="M18" s="1">
        <f>(E18-AVERAGE(Unstandardised_Mean_GMAT))/STDEV(Unstandardised_Mean_GMAT)</f>
        <v>-0.53615803623084524</v>
      </c>
      <c r="N18" s="1">
        <f>(F18-AVERAGE(Unstandardised_Mean_GPA))/STDEV(Unstandardised_Mean_GPA)</f>
        <v>-0.90724332053833179</v>
      </c>
      <c r="O18" s="1">
        <f>(G18-AVERAGE(Unstandardised_Total_Cost))/STDEV(Unstandardised_Total_Cost)</f>
        <v>-1.7209553262706467</v>
      </c>
      <c r="P18" s="1">
        <f>(H18-AVERAGE(Unstandardised_minority))/STDEV(Unstandardised_minority)</f>
        <v>-0.6747072587852242</v>
      </c>
      <c r="Q18" s="1">
        <f>(I18-AVERAGE(Unstandardised_non_US))/STDEV(Unstandardised_non_US)</f>
        <v>-1.2463402646546968</v>
      </c>
      <c r="R18" s="1">
        <f>(J18-AVERAGE(Unstandardised_Mean_Starting_Salary))/STDEV(Unstandardised_Mean_Starting_Salary)</f>
        <v>-0.93650787425374249</v>
      </c>
    </row>
    <row r="19" spans="1:18" ht="16">
      <c r="A19" s="7">
        <v>16</v>
      </c>
      <c r="B19" s="2" t="s">
        <v>20</v>
      </c>
      <c r="C19" s="10">
        <v>43</v>
      </c>
      <c r="D19" s="10">
        <v>40</v>
      </c>
      <c r="E19" s="10">
        <v>606</v>
      </c>
      <c r="F19" s="10">
        <v>3.2</v>
      </c>
      <c r="G19" s="10">
        <v>28000</v>
      </c>
      <c r="H19" s="10">
        <v>6</v>
      </c>
      <c r="I19" s="10">
        <v>39</v>
      </c>
      <c r="J19" s="10">
        <v>62</v>
      </c>
      <c r="K19" s="1">
        <f>(C19-AVERAGE(Unstandard_PercAccepted))/STDEV(Unstandard_PercAccepted)</f>
        <v>1.0397549385972773</v>
      </c>
      <c r="L19" s="1">
        <f>(D19-AVERAGE(Unstandardised_accepted_who_enroll))/STDEV(Unstandardised_accepted_who_enroll)</f>
        <v>-0.45868761271639008</v>
      </c>
      <c r="M19" s="1">
        <f>(E19-AVERAGE(Unstandardised_Mean_GMAT))/STDEV(Unstandardised_Mean_GMAT)</f>
        <v>-1.4079597211590495</v>
      </c>
      <c r="N19" s="1">
        <f>(F19-AVERAGE(Unstandardised_Mean_GPA))/STDEV(Unstandardised_Mean_GPA)</f>
        <v>-0.90724332053833179</v>
      </c>
      <c r="O19" s="1">
        <f>(G19-AVERAGE(Unstandardised_Total_Cost))/STDEV(Unstandardised_Total_Cost)</f>
        <v>-0.23591004965642989</v>
      </c>
      <c r="P19" s="1">
        <f>(H19-AVERAGE(Unstandardised_minority))/STDEV(Unstandardised_minority)</f>
        <v>-1.0537562805746759</v>
      </c>
      <c r="Q19" s="1">
        <f>(I19-AVERAGE(Unstandardised_non_US))/STDEV(Unstandardised_non_US)</f>
        <v>1.457982951105494</v>
      </c>
      <c r="R19" s="1">
        <f>(J19-AVERAGE(Unstandardised_Mean_Starting_Salary))/STDEV(Unstandardised_Mean_Starting_Salary)</f>
        <v>-1.2903521592362648</v>
      </c>
    </row>
    <row r="20" spans="1:18" ht="16">
      <c r="A20" s="7">
        <v>17</v>
      </c>
      <c r="B20" s="2" t="s">
        <v>21</v>
      </c>
      <c r="C20" s="10">
        <v>31</v>
      </c>
      <c r="D20" s="10">
        <v>65</v>
      </c>
      <c r="E20" s="10">
        <v>638</v>
      </c>
      <c r="F20" s="10">
        <v>3.2</v>
      </c>
      <c r="G20" s="10">
        <v>27200</v>
      </c>
      <c r="H20" s="10">
        <v>2</v>
      </c>
      <c r="I20" s="10">
        <v>38</v>
      </c>
      <c r="J20" s="10">
        <v>86</v>
      </c>
      <c r="K20" s="1">
        <f>(C20-AVERAGE(Unstandard_PercAccepted))/STDEV(Unstandard_PercAccepted)</f>
        <v>0.31095474799170914</v>
      </c>
      <c r="L20" s="1">
        <f>(D20-AVERAGE(Unstandardised_accepted_who_enroll))/STDEV(Unstandardised_accepted_who_enroll)</f>
        <v>0.76643955800046382</v>
      </c>
      <c r="M20" s="1">
        <f>(E20-AVERAGE(Unstandardised_Mean_GMAT))/STDEV(Unstandardised_Mean_GMAT)</f>
        <v>-0.24555747458811053</v>
      </c>
      <c r="N20" s="1">
        <f>(F20-AVERAGE(Unstandardised_Mean_GPA))/STDEV(Unstandardised_Mean_GPA)</f>
        <v>-0.90724332053833179</v>
      </c>
      <c r="O20" s="1">
        <f>(G20-AVERAGE(Unstandardised_Total_Cost))/STDEV(Unstandardised_Total_Cost)</f>
        <v>-0.40562950984091184</v>
      </c>
      <c r="P20" s="1">
        <f>(H20-AVERAGE(Unstandardised_minority))/STDEV(Unstandardised_minority)</f>
        <v>-1.8118543241535794</v>
      </c>
      <c r="Q20" s="1">
        <f>(I20-AVERAGE(Unstandardised_non_US))/STDEV(Unstandardised_non_US)</f>
        <v>1.340403680855051</v>
      </c>
      <c r="R20" s="1">
        <f>(J20-AVERAGE(Unstandardised_Mean_Starting_Salary))/STDEV(Unstandardised_Mean_Starting_Salary)</f>
        <v>0.12502498069382487</v>
      </c>
    </row>
    <row r="21" spans="1:18" ht="16">
      <c r="A21" s="7">
        <v>18</v>
      </c>
      <c r="B21" s="2" t="s">
        <v>22</v>
      </c>
      <c r="C21" s="10">
        <v>25</v>
      </c>
      <c r="D21" s="10">
        <v>38</v>
      </c>
      <c r="E21" s="10">
        <v>634</v>
      </c>
      <c r="F21" s="10">
        <v>3.3</v>
      </c>
      <c r="G21" s="10">
        <v>29600</v>
      </c>
      <c r="H21" s="10">
        <v>11</v>
      </c>
      <c r="I21" s="10">
        <v>28</v>
      </c>
      <c r="J21" s="10">
        <v>55</v>
      </c>
      <c r="K21" s="1">
        <f>(C21-AVERAGE(Unstandard_PercAccepted))/STDEV(Unstandard_PercAccepted)</f>
        <v>-5.3445347311074941E-2</v>
      </c>
      <c r="L21" s="1">
        <f>(D21-AVERAGE(Unstandardised_accepted_who_enroll))/STDEV(Unstandardised_accepted_who_enroll)</f>
        <v>-0.55669778637373835</v>
      </c>
      <c r="M21" s="1">
        <f>(E21-AVERAGE(Unstandardised_Mean_GMAT))/STDEV(Unstandardised_Mean_GMAT)</f>
        <v>-0.39085775540947787</v>
      </c>
      <c r="N21" s="1">
        <f>(F21-AVERAGE(Unstandardised_Mean_GPA))/STDEV(Unstandardised_Mean_GPA)</f>
        <v>-0.16844582824327206</v>
      </c>
      <c r="O21" s="1">
        <f>(G21-AVERAGE(Unstandardised_Total_Cost))/STDEV(Unstandardised_Total_Cost)</f>
        <v>0.10352887071253399</v>
      </c>
      <c r="P21" s="1">
        <f>(H21-AVERAGE(Unstandardised_minority))/STDEV(Unstandardised_minority)</f>
        <v>-0.10613372610104657</v>
      </c>
      <c r="Q21" s="1">
        <f>(I21-AVERAGE(Unstandardised_non_US))/STDEV(Unstandardised_non_US)</f>
        <v>0.16461097835062016</v>
      </c>
      <c r="R21" s="1">
        <f>(J21-AVERAGE(Unstandardised_Mean_Starting_Salary))/STDEV(Unstandardised_Mean_Starting_Salary)</f>
        <v>-1.7031704917158743</v>
      </c>
    </row>
    <row r="22" spans="1:18" ht="16">
      <c r="A22" s="7">
        <v>19</v>
      </c>
      <c r="B22" s="2" t="s">
        <v>23</v>
      </c>
      <c r="C22" s="10">
        <v>19</v>
      </c>
      <c r="D22" s="10">
        <v>55</v>
      </c>
      <c r="E22" s="10">
        <v>630</v>
      </c>
      <c r="F22" s="10">
        <v>3.3</v>
      </c>
      <c r="G22" s="10">
        <v>17500</v>
      </c>
      <c r="H22" s="10">
        <v>16</v>
      </c>
      <c r="I22" s="10">
        <v>19</v>
      </c>
      <c r="J22" s="10">
        <v>80</v>
      </c>
      <c r="K22" s="1">
        <f>(C22-AVERAGE(Unstandard_PercAccepted))/STDEV(Unstandard_PercAccepted)</f>
        <v>-0.41784544261385903</v>
      </c>
      <c r="L22" s="1">
        <f>(D22-AVERAGE(Unstandardised_accepted_who_enroll))/STDEV(Unstandardised_accepted_who_enroll)</f>
        <v>0.27638868971372227</v>
      </c>
      <c r="M22" s="1">
        <f>(E22-AVERAGE(Unstandardised_Mean_GMAT))/STDEV(Unstandardised_Mean_GMAT)</f>
        <v>-0.53615803623084524</v>
      </c>
      <c r="N22" s="1">
        <f>(F22-AVERAGE(Unstandardised_Mean_GPA))/STDEV(Unstandardised_Mean_GPA)</f>
        <v>-0.16844582824327206</v>
      </c>
      <c r="O22" s="1">
        <f>(G22-AVERAGE(Unstandardised_Total_Cost))/STDEV(Unstandardised_Total_Cost)</f>
        <v>-2.4634779645777551</v>
      </c>
      <c r="P22" s="1">
        <f>(H22-AVERAGE(Unstandardised_minority))/STDEV(Unstandardised_minority)</f>
        <v>0.84148882837258276</v>
      </c>
      <c r="Q22" s="1">
        <f>(I22-AVERAGE(Unstandardised_non_US))/STDEV(Unstandardised_non_US)</f>
        <v>-0.89360245390336768</v>
      </c>
      <c r="R22" s="1">
        <f>(J22-AVERAGE(Unstandardised_Mean_Starting_Salary))/STDEV(Unstandardised_Mean_Starting_Salary)</f>
        <v>-0.22881930428869757</v>
      </c>
    </row>
    <row r="23" spans="1:18" ht="16">
      <c r="A23" s="7">
        <v>20</v>
      </c>
      <c r="B23" s="2" t="s">
        <v>24</v>
      </c>
      <c r="C23" s="10">
        <v>18</v>
      </c>
      <c r="D23" s="10">
        <v>12</v>
      </c>
      <c r="E23" s="10">
        <v>631</v>
      </c>
      <c r="F23" s="10">
        <v>3.3</v>
      </c>
      <c r="G23" s="10">
        <v>19100</v>
      </c>
      <c r="H23" s="10">
        <v>14</v>
      </c>
      <c r="I23" s="10">
        <v>17</v>
      </c>
      <c r="J23" s="10">
        <v>69</v>
      </c>
      <c r="K23" s="1">
        <f>(C23-AVERAGE(Unstandard_PercAccepted))/STDEV(Unstandard_PercAccepted)</f>
        <v>-0.47857879183098967</v>
      </c>
      <c r="L23" s="1">
        <f>(D23-AVERAGE(Unstandardised_accepted_who_enroll))/STDEV(Unstandardised_accepted_who_enroll)</f>
        <v>-1.8308300439192664</v>
      </c>
      <c r="M23" s="1">
        <f>(E23-AVERAGE(Unstandardised_Mean_GMAT))/STDEV(Unstandardised_Mean_GMAT)</f>
        <v>-0.49983296602550342</v>
      </c>
      <c r="N23" s="1">
        <f>(F23-AVERAGE(Unstandardised_Mean_GPA))/STDEV(Unstandardised_Mean_GPA)</f>
        <v>-0.16844582824327206</v>
      </c>
      <c r="O23" s="1">
        <f>(G23-AVERAGE(Unstandardised_Total_Cost))/STDEV(Unstandardised_Total_Cost)</f>
        <v>-2.1240390442087915</v>
      </c>
      <c r="P23" s="1">
        <f>(H23-AVERAGE(Unstandardised_minority))/STDEV(Unstandardised_minority)</f>
        <v>0.462439806583131</v>
      </c>
      <c r="Q23" s="1">
        <f>(I23-AVERAGE(Unstandardised_non_US))/STDEV(Unstandardised_non_US)</f>
        <v>-1.1287609944042538</v>
      </c>
      <c r="R23" s="1">
        <f>(J23-AVERAGE(Unstandardised_Mean_Starting_Salary))/STDEV(Unstandardised_Mean_Starting_Salary)</f>
        <v>-0.87753382675665537</v>
      </c>
    </row>
    <row r="24" spans="1:18" ht="16">
      <c r="A24" s="7">
        <v>21</v>
      </c>
      <c r="B24" s="2" t="s">
        <v>25</v>
      </c>
      <c r="C24" s="10">
        <v>36</v>
      </c>
      <c r="D24" s="10">
        <v>34</v>
      </c>
      <c r="E24" s="10">
        <v>630</v>
      </c>
      <c r="F24" s="10">
        <v>3.22</v>
      </c>
      <c r="G24" s="10">
        <v>28200</v>
      </c>
      <c r="H24" s="10">
        <v>9</v>
      </c>
      <c r="I24" s="10">
        <v>46</v>
      </c>
      <c r="J24" s="10">
        <v>68</v>
      </c>
      <c r="K24" s="1">
        <f>(C24-AVERAGE(Unstandard_PercAccepted))/STDEV(Unstandard_PercAccepted)</f>
        <v>0.61462149407736255</v>
      </c>
      <c r="L24" s="1">
        <f>(D24-AVERAGE(Unstandardised_accepted_who_enroll))/STDEV(Unstandardised_accepted_who_enroll)</f>
        <v>-0.75271813368843499</v>
      </c>
      <c r="M24" s="1">
        <f>(E24-AVERAGE(Unstandardised_Mean_GMAT))/STDEV(Unstandardised_Mean_GMAT)</f>
        <v>-0.53615803623084524</v>
      </c>
      <c r="N24" s="1">
        <f>(F24-AVERAGE(Unstandardised_Mean_GPA))/STDEV(Unstandardised_Mean_GPA)</f>
        <v>-0.75948382207931919</v>
      </c>
      <c r="O24" s="1">
        <f>(G24-AVERAGE(Unstandardised_Total_Cost))/STDEV(Unstandardised_Total_Cost)</f>
        <v>-0.19348018461030941</v>
      </c>
      <c r="P24" s="1">
        <f>(H24-AVERAGE(Unstandardised_minority))/STDEV(Unstandardised_minority)</f>
        <v>-0.48518274789049831</v>
      </c>
      <c r="Q24" s="1">
        <f>(I24-AVERAGE(Unstandardised_non_US))/STDEV(Unstandardised_non_US)</f>
        <v>2.2810378428585958</v>
      </c>
      <c r="R24" s="1">
        <f>(J24-AVERAGE(Unstandardised_Mean_Starting_Salary))/STDEV(Unstandardised_Mean_Starting_Salary)</f>
        <v>-0.93650787425374249</v>
      </c>
    </row>
    <row r="25" spans="1:18" ht="16">
      <c r="A25" s="7">
        <v>22</v>
      </c>
      <c r="B25" s="2" t="s">
        <v>26</v>
      </c>
      <c r="C25" s="10">
        <v>23</v>
      </c>
      <c r="D25" s="10">
        <v>54</v>
      </c>
      <c r="E25" s="10">
        <v>676</v>
      </c>
      <c r="F25" s="10">
        <v>3.38</v>
      </c>
      <c r="G25" s="10">
        <v>32000</v>
      </c>
      <c r="H25" s="10">
        <v>15</v>
      </c>
      <c r="I25" s="10">
        <v>31</v>
      </c>
      <c r="J25" s="10">
        <v>88</v>
      </c>
      <c r="K25" s="1">
        <f>(C25-AVERAGE(Unstandard_PercAccepted))/STDEV(Unstandard_PercAccepted)</f>
        <v>-0.17491204574533631</v>
      </c>
      <c r="L25" s="1">
        <f>(D25-AVERAGE(Unstandardised_accepted_who_enroll))/STDEV(Unstandardised_accepted_who_enroll)</f>
        <v>0.22738360288504811</v>
      </c>
      <c r="M25" s="1">
        <f>(E25-AVERAGE(Unstandardised_Mean_GMAT))/STDEV(Unstandardised_Mean_GMAT)</f>
        <v>1.1347951932148794</v>
      </c>
      <c r="N25" s="1">
        <f>(F25-AVERAGE(Unstandardised_Mean_GPA))/STDEV(Unstandardised_Mean_GPA)</f>
        <v>0.42259216559277835</v>
      </c>
      <c r="O25" s="1">
        <f>(G25-AVERAGE(Unstandardised_Total_Cost))/STDEV(Unstandardised_Total_Cost)</f>
        <v>0.61268725126597978</v>
      </c>
      <c r="P25" s="1">
        <f>(H25-AVERAGE(Unstandardised_minority))/STDEV(Unstandardised_minority)</f>
        <v>0.65196431747785688</v>
      </c>
      <c r="Q25" s="1">
        <f>(I25-AVERAGE(Unstandardised_non_US))/STDEV(Unstandardised_non_US)</f>
        <v>0.51734878910194937</v>
      </c>
      <c r="R25" s="1">
        <f>(J25-AVERAGE(Unstandardised_Mean_Starting_Salary))/STDEV(Unstandardised_Mean_Starting_Salary)</f>
        <v>0.242973075687999</v>
      </c>
    </row>
    <row r="26" spans="1:18" ht="16">
      <c r="A26" s="7">
        <v>23</v>
      </c>
      <c r="B26" s="2" t="s">
        <v>27</v>
      </c>
      <c r="C26" s="10">
        <v>62</v>
      </c>
      <c r="D26" s="10">
        <v>48</v>
      </c>
      <c r="E26" s="10">
        <v>601</v>
      </c>
      <c r="F26" s="10">
        <v>3</v>
      </c>
      <c r="G26" s="10">
        <v>26300</v>
      </c>
      <c r="H26" s="10">
        <v>5</v>
      </c>
      <c r="I26" s="10">
        <v>22</v>
      </c>
      <c r="J26" s="10">
        <v>63</v>
      </c>
      <c r="K26" s="1">
        <f>(C26-AVERAGE(Unstandard_PercAccepted))/STDEV(Unstandard_PercAccepted)</f>
        <v>2.1936885737227603</v>
      </c>
      <c r="L26" s="1">
        <f>(D26-AVERAGE(Unstandardised_accepted_who_enroll))/STDEV(Unstandardised_accepted_who_enroll)</f>
        <v>-6.6646918086996826E-2</v>
      </c>
      <c r="M26" s="1">
        <f>(E26-AVERAGE(Unstandardised_Mean_GMAT))/STDEV(Unstandardised_Mean_GMAT)</f>
        <v>-1.5895850721857587</v>
      </c>
      <c r="N26" s="1">
        <f>(F26-AVERAGE(Unstandardised_Mean_GPA))/STDEV(Unstandardised_Mean_GPA)</f>
        <v>-2.3848383051284578</v>
      </c>
      <c r="O26" s="1">
        <f>(G26-AVERAGE(Unstandardised_Total_Cost))/STDEV(Unstandardised_Total_Cost)</f>
        <v>-0.59656390254845404</v>
      </c>
      <c r="P26" s="1">
        <f>(H26-AVERAGE(Unstandardised_minority))/STDEV(Unstandardised_minority)</f>
        <v>-1.2432807914694017</v>
      </c>
      <c r="Q26" s="1">
        <f>(I26-AVERAGE(Unstandardised_non_US))/STDEV(Unstandardised_non_US)</f>
        <v>-0.54086464315203842</v>
      </c>
      <c r="R26" s="1">
        <f>(J26-AVERAGE(Unstandardised_Mean_Starting_Salary))/STDEV(Unstandardised_Mean_Starting_Salary)</f>
        <v>-1.2313781117391778</v>
      </c>
    </row>
    <row r="27" spans="1:18" ht="16">
      <c r="A27" s="7">
        <v>24</v>
      </c>
      <c r="B27" s="2" t="s">
        <v>28</v>
      </c>
      <c r="C27" s="10">
        <v>42</v>
      </c>
      <c r="D27" s="10">
        <v>47</v>
      </c>
      <c r="E27" s="10">
        <v>615</v>
      </c>
      <c r="F27" s="10">
        <v>3.2</v>
      </c>
      <c r="G27" s="10">
        <v>29700</v>
      </c>
      <c r="H27" s="10">
        <v>7</v>
      </c>
      <c r="I27" s="10">
        <v>23</v>
      </c>
      <c r="J27" s="10">
        <v>63</v>
      </c>
      <c r="K27" s="1">
        <f>(C27-AVERAGE(Unstandard_PercAccepted))/STDEV(Unstandard_PercAccepted)</f>
        <v>0.97902158938014661</v>
      </c>
      <c r="L27" s="1">
        <f>(D27-AVERAGE(Unstandardised_accepted_who_enroll))/STDEV(Unstandardised_accepted_who_enroll)</f>
        <v>-0.11565200491567099</v>
      </c>
      <c r="M27" s="1">
        <f>(E27-AVERAGE(Unstandardised_Mean_GMAT))/STDEV(Unstandardised_Mean_GMAT)</f>
        <v>-1.0810340893109729</v>
      </c>
      <c r="N27" s="1">
        <f>(F27-AVERAGE(Unstandardised_Mean_GPA))/STDEV(Unstandardised_Mean_GPA)</f>
        <v>-0.90724332053833179</v>
      </c>
      <c r="O27" s="1">
        <f>(G27-AVERAGE(Unstandardised_Total_Cost))/STDEV(Unstandardised_Total_Cost)</f>
        <v>0.12474380323559423</v>
      </c>
      <c r="P27" s="1">
        <f>(H27-AVERAGE(Unstandardised_minority))/STDEV(Unstandardised_minority)</f>
        <v>-0.86423176967995008</v>
      </c>
      <c r="Q27" s="1">
        <f>(I27-AVERAGE(Unstandardised_non_US))/STDEV(Unstandardised_non_US)</f>
        <v>-0.42328537290159529</v>
      </c>
      <c r="R27" s="1">
        <f>(J27-AVERAGE(Unstandardised_Mean_Starting_Salary))/STDEV(Unstandardised_Mean_Starting_Salary)</f>
        <v>-1.2313781117391778</v>
      </c>
    </row>
    <row r="28" spans="1:18" ht="16">
      <c r="A28" s="7">
        <v>25</v>
      </c>
      <c r="B28" s="2" t="s">
        <v>29</v>
      </c>
      <c r="C28" s="10">
        <v>75</v>
      </c>
      <c r="D28" s="10">
        <v>64</v>
      </c>
      <c r="E28" s="10">
        <v>572</v>
      </c>
      <c r="F28" s="10">
        <v>3.41</v>
      </c>
      <c r="G28" s="10">
        <v>23800</v>
      </c>
      <c r="H28" s="10">
        <v>10</v>
      </c>
      <c r="I28" s="10">
        <v>33</v>
      </c>
      <c r="J28" s="10">
        <v>57</v>
      </c>
      <c r="K28" s="1">
        <f>(C28-AVERAGE(Unstandard_PercAccepted))/STDEV(Unstandard_PercAccepted)</f>
        <v>2.9832221135454593</v>
      </c>
      <c r="L28" s="1">
        <f>(D28-AVERAGE(Unstandardised_accepted_who_enroll))/STDEV(Unstandardised_accepted_who_enroll)</f>
        <v>0.71743447117178971</v>
      </c>
      <c r="M28" s="1">
        <f>(E28-AVERAGE(Unstandardised_Mean_GMAT))/STDEV(Unstandardised_Mean_GMAT)</f>
        <v>-2.6430121081406721</v>
      </c>
      <c r="N28" s="1">
        <f>(F28-AVERAGE(Unstandardised_Mean_GPA))/STDEV(Unstandardised_Mean_GPA)</f>
        <v>0.64423141328129885</v>
      </c>
      <c r="O28" s="1">
        <f>(G28-AVERAGE(Unstandardised_Total_Cost))/STDEV(Unstandardised_Total_Cost)</f>
        <v>-1.12693721562496</v>
      </c>
      <c r="P28" s="1">
        <f>(H28-AVERAGE(Unstandardised_minority))/STDEV(Unstandardised_minority)</f>
        <v>-0.29565823699577243</v>
      </c>
      <c r="Q28" s="1">
        <f>(I28-AVERAGE(Unstandardised_non_US))/STDEV(Unstandardised_non_US)</f>
        <v>0.75250732960283562</v>
      </c>
      <c r="R28" s="1">
        <f>(J28-AVERAGE(Unstandardised_Mean_Starting_Salary))/STDEV(Unstandardised_Mean_Starting_Salary)</f>
        <v>-1.5852223967217003</v>
      </c>
    </row>
    <row r="30" spans="1:18">
      <c r="B30" s="7" t="s">
        <v>36</v>
      </c>
      <c r="C30" s="7">
        <v>11</v>
      </c>
      <c r="D30" s="7">
        <v>12</v>
      </c>
      <c r="E30" s="7">
        <v>13</v>
      </c>
      <c r="F30" s="7">
        <v>14</v>
      </c>
      <c r="G30" s="7">
        <v>15</v>
      </c>
      <c r="H30" s="7">
        <v>16</v>
      </c>
      <c r="I30" s="7">
        <v>17</v>
      </c>
      <c r="J30" s="7">
        <v>18</v>
      </c>
    </row>
    <row r="31" spans="1:18">
      <c r="A31" s="1" t="s">
        <v>38</v>
      </c>
      <c r="B31" s="1" t="s">
        <v>39</v>
      </c>
      <c r="C31" s="8" t="s">
        <v>31</v>
      </c>
      <c r="D31" s="8" t="s">
        <v>32</v>
      </c>
      <c r="E31" s="8" t="s">
        <v>1</v>
      </c>
      <c r="F31" s="8" t="s">
        <v>2</v>
      </c>
      <c r="G31" s="8" t="s">
        <v>3</v>
      </c>
      <c r="H31" s="8" t="s">
        <v>33</v>
      </c>
      <c r="I31" s="8" t="s">
        <v>34</v>
      </c>
      <c r="J31" s="8" t="s">
        <v>4</v>
      </c>
      <c r="K31" s="4"/>
    </row>
    <row r="32" spans="1:18" ht="16">
      <c r="A32" s="11">
        <v>20.614136465962865</v>
      </c>
      <c r="B32" s="2" t="str">
        <f>VLOOKUP(A32,A$4:R$28,2)</f>
        <v>Texas</v>
      </c>
      <c r="C32" s="2">
        <f>VLOOKUP(A32,LookupTable,C$30)</f>
        <v>-0.47857879183098967</v>
      </c>
      <c r="D32" s="2">
        <f>VLOOKUP(A32,LookupTable,D$30)</f>
        <v>-1.8308300439192664</v>
      </c>
      <c r="E32" s="2">
        <f>VLOOKUP(A32,LookupTable,E$30)</f>
        <v>-0.49983296602550342</v>
      </c>
      <c r="F32" s="2">
        <f>VLOOKUP(A32,LookupTable,F$30)</f>
        <v>-0.16844582824327206</v>
      </c>
      <c r="G32" s="2">
        <f>VLOOKUP(A32,LookupTable,G$30)</f>
        <v>-2.1240390442087915</v>
      </c>
      <c r="H32" s="2">
        <f>VLOOKUP(A32,LookupTable,H$30)</f>
        <v>0.462439806583131</v>
      </c>
      <c r="I32" s="2">
        <f>VLOOKUP(A32,LookupTable,I$30)</f>
        <v>-1.1287609944042538</v>
      </c>
      <c r="J32" s="2">
        <f>VLOOKUP(A32,LookupTable,J$30)</f>
        <v>-0.87753382675665537</v>
      </c>
    </row>
    <row r="33" spans="1:14" ht="16">
      <c r="A33" s="11">
        <v>16.280365249984861</v>
      </c>
      <c r="B33" s="2" t="str">
        <f t="shared" ref="B33:B35" si="0">VLOOKUP(A33,A$4:R$28,2)</f>
        <v>Washington U</v>
      </c>
      <c r="C33" s="2">
        <f>VLOOKUP(A33,LookupTable,C$30)</f>
        <v>1.0397549385972773</v>
      </c>
      <c r="D33" s="2">
        <f>VLOOKUP(A33,LookupTable,D$30)</f>
        <v>-0.45868761271639008</v>
      </c>
      <c r="E33" s="2">
        <f>VLOOKUP(A33,LookupTable,E$30)</f>
        <v>-1.4079597211590495</v>
      </c>
      <c r="F33" s="2">
        <f>VLOOKUP(A33,LookupTable,F$30)</f>
        <v>-0.90724332053833179</v>
      </c>
      <c r="G33" s="2">
        <f>VLOOKUP(A33,LookupTable,G$30)</f>
        <v>-0.23591004965642989</v>
      </c>
      <c r="H33" s="2">
        <f>VLOOKUP(A33,LookupTable,H$30)</f>
        <v>-1.0537562805746759</v>
      </c>
      <c r="I33" s="2">
        <f>VLOOKUP(A33,LookupTable,I$30)</f>
        <v>1.457982951105494</v>
      </c>
      <c r="J33" s="2">
        <f>VLOOKUP(A33,LookupTable,J$30)</f>
        <v>-1.2903521592362648</v>
      </c>
    </row>
    <row r="34" spans="1:14" ht="16">
      <c r="A34" s="11">
        <v>1</v>
      </c>
      <c r="B34" s="2" t="str">
        <f t="shared" si="0"/>
        <v>Wharton</v>
      </c>
      <c r="C34" s="2">
        <f>VLOOKUP(A34,LookupTable,C$30)</f>
        <v>-0.6607788394823817</v>
      </c>
      <c r="D34" s="2">
        <f>VLOOKUP(A34,LookupTable,D$30)</f>
        <v>1.0604700789725088</v>
      </c>
      <c r="E34" s="2">
        <f>VLOOKUP(A34,LookupTable,E$30)</f>
        <v>0.6262442103400937</v>
      </c>
      <c r="F34" s="2">
        <f>VLOOKUP(A34,LookupTable,F$30)</f>
        <v>0.71811116251080354</v>
      </c>
      <c r="G34" s="2">
        <f>VLOOKUP(A34,LookupTable,G$30)</f>
        <v>0.6975469813582208</v>
      </c>
      <c r="H34" s="2">
        <f>VLOOKUP(A34,LookupTable,H$30)</f>
        <v>0.84148882837258276</v>
      </c>
      <c r="I34" s="2">
        <f>VLOOKUP(A34,LookupTable,I$30)</f>
        <v>0.39976951885150636</v>
      </c>
      <c r="J34" s="2">
        <f>VLOOKUP(A34,LookupTable,J$30)</f>
        <v>1.0686097406472179</v>
      </c>
    </row>
    <row r="35" spans="1:14" ht="16">
      <c r="A35" s="11">
        <v>11.049850994572642</v>
      </c>
      <c r="B35" s="2" t="str">
        <f t="shared" si="0"/>
        <v>Duke</v>
      </c>
      <c r="C35" s="2">
        <f>VLOOKUP(A35,LookupTable,C$30)</f>
        <v>-0.53931214104812042</v>
      </c>
      <c r="D35" s="2">
        <f>VLOOKUP(A35,LookupTable,D$30)</f>
        <v>3.1363255570351488E-2</v>
      </c>
      <c r="E35" s="2">
        <f>VLOOKUP(A35,LookupTable,E$30)</f>
        <v>4.5043087054624217E-2</v>
      </c>
      <c r="F35" s="2">
        <f>VLOOKUP(A35,LookupTable,F$30)</f>
        <v>5.3193419445248469E-2</v>
      </c>
      <c r="G35" s="2">
        <f>VLOOKUP(A35,LookupTable,G$30)</f>
        <v>0.20960353332783518</v>
      </c>
      <c r="H35" s="2">
        <f>VLOOKUP(A35,LookupTable,H$30)</f>
        <v>8.3390784793679285E-2</v>
      </c>
      <c r="I35" s="2">
        <f>VLOOKUP(A35,LookupTable,I$30)</f>
        <v>-0.89360245390336768</v>
      </c>
      <c r="J35" s="2">
        <f>VLOOKUP(A35,LookupTable,J$30)</f>
        <v>7.0768856996507173E-3</v>
      </c>
    </row>
    <row r="37" spans="1:14">
      <c r="B37" s="2" t="s">
        <v>46</v>
      </c>
    </row>
    <row r="38" spans="1:14">
      <c r="A38" s="6" t="s">
        <v>37</v>
      </c>
      <c r="B38" s="1" t="s">
        <v>40</v>
      </c>
      <c r="C38" s="1" t="s">
        <v>41</v>
      </c>
      <c r="D38" s="1" t="s">
        <v>42</v>
      </c>
      <c r="E38" s="1" t="s">
        <v>43</v>
      </c>
      <c r="F38" s="1" t="s">
        <v>44</v>
      </c>
      <c r="G38" s="1" t="s">
        <v>45</v>
      </c>
      <c r="H38" s="1" t="s">
        <v>0</v>
      </c>
      <c r="I38" s="9" t="s">
        <v>0</v>
      </c>
      <c r="K38" s="7"/>
    </row>
    <row r="39" spans="1:14">
      <c r="A39" s="2">
        <v>1</v>
      </c>
      <c r="B39" s="2">
        <f>SQRT(SUMXMY2($K4:$R4,$C$32:$J$32))</f>
        <v>4.9674694300499311</v>
      </c>
      <c r="C39" s="2">
        <f>SQRT(SUMXMY2($K4:$R4,$C$33:$J$33))</f>
        <v>4.809077980044175</v>
      </c>
      <c r="D39" s="2">
        <f>SQRT(SUMXMY2($K4:$R4,$C$34:$J$34))</f>
        <v>0</v>
      </c>
      <c r="E39" s="2">
        <f>SQRT(SUMXMY2($K4:$R4,$C$35:$J$35))</f>
        <v>2.337988425494872</v>
      </c>
      <c r="F39" s="2">
        <f>MIN(B39:E39)</f>
        <v>0</v>
      </c>
      <c r="G39" s="2">
        <f>MATCH(F39,B39:E39,0)</f>
        <v>3</v>
      </c>
      <c r="H39" s="2" t="str">
        <f>INDEX(Cluster_Centres,G39,1)</f>
        <v>Wharton</v>
      </c>
      <c r="I39" t="s">
        <v>5</v>
      </c>
      <c r="K39" s="13" t="s">
        <v>48</v>
      </c>
      <c r="L39" s="13" t="s">
        <v>49</v>
      </c>
      <c r="M39" s="13" t="s">
        <v>50</v>
      </c>
      <c r="N39" s="13" t="s">
        <v>51</v>
      </c>
    </row>
    <row r="40" spans="1:14">
      <c r="A40" s="2">
        <v>2</v>
      </c>
      <c r="B40" s="2">
        <f>SQRT(SUMXMY2($K5:$R5,$C$32:$J$32))</f>
        <v>3.2249592035729959</v>
      </c>
      <c r="C40" s="2">
        <f t="shared" ref="C40:C63" si="1">SQRT(SUMXMY2($K5:$R5,$C$33:$J$33))</f>
        <v>3.28879118594373</v>
      </c>
      <c r="D40" s="2">
        <f t="shared" ref="D40:D63" si="2">SQRT(SUMXMY2($K5:$R5,$C$34:$J$34))</f>
        <v>2.2345238931138267</v>
      </c>
      <c r="E40" s="2">
        <f t="shared" ref="E40:E63" si="3">SQRT(SUMXMY2($K5:$R5,$C$35:$J$35))</f>
        <v>1.2656493783608573</v>
      </c>
      <c r="F40" s="2">
        <f>MIN(B40:E40)</f>
        <v>1.2656493783608573</v>
      </c>
      <c r="G40" s="2">
        <f t="shared" ref="G40:G63" si="4">MATCH(F40,B40:E40,0)</f>
        <v>4</v>
      </c>
      <c r="H40" s="2" t="str">
        <f>INDEX(Cluster_Centres,G40,1)</f>
        <v>Duke</v>
      </c>
      <c r="I40" t="s">
        <v>6</v>
      </c>
      <c r="K40" s="14" t="s">
        <v>24</v>
      </c>
      <c r="L40" s="14" t="s">
        <v>20</v>
      </c>
      <c r="M40" s="15" t="s">
        <v>5</v>
      </c>
      <c r="N40" s="15" t="s">
        <v>15</v>
      </c>
    </row>
    <row r="41" spans="1:14">
      <c r="A41" s="2">
        <v>3</v>
      </c>
      <c r="B41" s="2">
        <f t="shared" ref="B41:B63" si="5">SQRT(SUMXMY2($K6:$R6,$C$32:$J$32))</f>
        <v>4.6775349521440335</v>
      </c>
      <c r="C41" s="2">
        <f t="shared" si="1"/>
        <v>4.3200422276653629</v>
      </c>
      <c r="D41" s="2">
        <f t="shared" si="2"/>
        <v>1.7593779970076209</v>
      </c>
      <c r="E41" s="2">
        <f t="shared" si="3"/>
        <v>1.7148223909576927</v>
      </c>
      <c r="F41" s="2">
        <f>MIN(B41:E41)</f>
        <v>1.7148223909576927</v>
      </c>
      <c r="G41" s="2">
        <f t="shared" si="4"/>
        <v>4</v>
      </c>
      <c r="H41" s="2" t="str">
        <f>INDEX(Cluster_Centres,G41,1)</f>
        <v>Duke</v>
      </c>
      <c r="I41" t="s">
        <v>7</v>
      </c>
      <c r="K41" s="14" t="s">
        <v>19</v>
      </c>
      <c r="L41" s="14" t="s">
        <v>21</v>
      </c>
      <c r="M41" s="15" t="s">
        <v>8</v>
      </c>
      <c r="N41" s="15" t="s">
        <v>6</v>
      </c>
    </row>
    <row r="42" spans="1:14" customFormat="1">
      <c r="A42">
        <v>4</v>
      </c>
      <c r="B42">
        <f t="shared" si="5"/>
        <v>5.8381410482785183</v>
      </c>
      <c r="C42">
        <f t="shared" si="1"/>
        <v>6.2172974732675463</v>
      </c>
      <c r="D42">
        <f t="shared" si="2"/>
        <v>1.6347006962746118</v>
      </c>
      <c r="E42">
        <f t="shared" si="3"/>
        <v>3.5220099772694371</v>
      </c>
      <c r="F42">
        <f t="shared" ref="F42:F63" si="6">MIN(B42:E42)</f>
        <v>1.6347006962746118</v>
      </c>
      <c r="G42">
        <f t="shared" si="4"/>
        <v>3</v>
      </c>
      <c r="H42" t="str">
        <f>INDEX(Cluster_Centres,G42,1)</f>
        <v>Wharton</v>
      </c>
      <c r="I42" t="s">
        <v>8</v>
      </c>
      <c r="K42" s="15" t="s">
        <v>23</v>
      </c>
      <c r="L42" s="15" t="s">
        <v>25</v>
      </c>
      <c r="M42" s="15" t="s">
        <v>11</v>
      </c>
      <c r="N42" s="15" t="s">
        <v>7</v>
      </c>
    </row>
    <row r="43" spans="1:14" customFormat="1">
      <c r="A43">
        <v>5</v>
      </c>
      <c r="B43">
        <f t="shared" si="5"/>
        <v>4.1007167180337678</v>
      </c>
      <c r="C43">
        <f t="shared" si="1"/>
        <v>5.256841253972814</v>
      </c>
      <c r="D43">
        <f t="shared" si="2"/>
        <v>3.495187178516435</v>
      </c>
      <c r="E43">
        <f t="shared" si="3"/>
        <v>2.5447236672329789</v>
      </c>
      <c r="F43">
        <f t="shared" si="6"/>
        <v>2.5447236672329789</v>
      </c>
      <c r="G43">
        <f t="shared" si="4"/>
        <v>4</v>
      </c>
      <c r="H43" t="str">
        <f>INDEX(Cluster_Centres,G43,1)</f>
        <v>Duke</v>
      </c>
      <c r="I43" t="s">
        <v>9</v>
      </c>
      <c r="K43" s="15"/>
      <c r="L43" s="15" t="s">
        <v>27</v>
      </c>
      <c r="M43" s="15" t="s">
        <v>17</v>
      </c>
      <c r="N43" s="15" t="s">
        <v>9</v>
      </c>
    </row>
    <row r="44" spans="1:14">
      <c r="A44" s="7">
        <v>6</v>
      </c>
      <c r="B44" s="2">
        <f t="shared" si="5"/>
        <v>4.4492094978748673</v>
      </c>
      <c r="C44" s="2">
        <f t="shared" si="1"/>
        <v>4.2657773274842512</v>
      </c>
      <c r="D44" s="2">
        <f t="shared" si="2"/>
        <v>1.4674035468107156</v>
      </c>
      <c r="E44" s="2">
        <f t="shared" si="3"/>
        <v>1.4585478403774763</v>
      </c>
      <c r="F44" s="2">
        <f t="shared" si="6"/>
        <v>1.4585478403774763</v>
      </c>
      <c r="G44" s="2">
        <f t="shared" si="4"/>
        <v>4</v>
      </c>
      <c r="H44" s="2" t="str">
        <f>INDEX(Cluster_Centres,G44,1)</f>
        <v>Duke</v>
      </c>
      <c r="I44" t="s">
        <v>10</v>
      </c>
      <c r="K44" s="14"/>
      <c r="L44" s="15" t="s">
        <v>28</v>
      </c>
      <c r="M44" s="15" t="s">
        <v>26</v>
      </c>
      <c r="N44" s="15" t="s">
        <v>10</v>
      </c>
    </row>
    <row r="45" spans="1:14">
      <c r="A45" s="7">
        <v>7</v>
      </c>
      <c r="B45" s="2">
        <f t="shared" si="5"/>
        <v>6.5898057821427773</v>
      </c>
      <c r="C45" s="2">
        <f t="shared" si="1"/>
        <v>7.2656454037473539</v>
      </c>
      <c r="D45" s="2">
        <f t="shared" si="2"/>
        <v>2.6484855021810567</v>
      </c>
      <c r="E45" s="2">
        <f t="shared" si="3"/>
        <v>4.3800872659885899</v>
      </c>
      <c r="F45" s="2">
        <f t="shared" si="6"/>
        <v>2.6484855021810567</v>
      </c>
      <c r="G45" s="2">
        <f t="shared" si="4"/>
        <v>3</v>
      </c>
      <c r="H45" s="2" t="str">
        <f>INDEX(Cluster_Centres,G45,1)</f>
        <v>Wharton</v>
      </c>
      <c r="I45" t="s">
        <v>11</v>
      </c>
      <c r="K45" s="14"/>
      <c r="L45" s="15" t="s">
        <v>29</v>
      </c>
      <c r="M45" s="15" t="s">
        <v>13</v>
      </c>
      <c r="N45" s="15" t="s">
        <v>12</v>
      </c>
    </row>
    <row r="46" spans="1:14">
      <c r="A46" s="7">
        <v>8</v>
      </c>
      <c r="B46" s="2">
        <f t="shared" si="5"/>
        <v>4.9549808429521667</v>
      </c>
      <c r="C46" s="2">
        <f t="shared" si="1"/>
        <v>4.54088955998178</v>
      </c>
      <c r="D46" s="2">
        <f t="shared" si="2"/>
        <v>2.6640091781476936</v>
      </c>
      <c r="E46" s="2">
        <f t="shared" si="3"/>
        <v>2.3211902223689886</v>
      </c>
      <c r="F46" s="2">
        <f t="shared" si="6"/>
        <v>2.3211902223689886</v>
      </c>
      <c r="G46" s="2">
        <f t="shared" si="4"/>
        <v>4</v>
      </c>
      <c r="H46" s="2" t="str">
        <f>INDEX(Cluster_Centres,G46,1)</f>
        <v>Duke</v>
      </c>
      <c r="I46" t="s">
        <v>12</v>
      </c>
      <c r="K46" s="14"/>
      <c r="L46" s="14"/>
      <c r="M46" s="14"/>
      <c r="N46" s="15" t="s">
        <v>14</v>
      </c>
    </row>
    <row r="47" spans="1:14">
      <c r="A47" s="7">
        <v>9</v>
      </c>
      <c r="B47" s="2">
        <f t="shared" si="5"/>
        <v>5.0781297403507173</v>
      </c>
      <c r="C47" s="2">
        <f t="shared" si="1"/>
        <v>4.9105128873460968</v>
      </c>
      <c r="D47" s="2">
        <f t="shared" si="2"/>
        <v>3.2329000718498717</v>
      </c>
      <c r="E47" s="2">
        <f t="shared" si="3"/>
        <v>3.5871548598654925</v>
      </c>
      <c r="F47" s="2">
        <f t="shared" si="6"/>
        <v>3.2329000718498717</v>
      </c>
      <c r="G47" s="2">
        <f t="shared" si="4"/>
        <v>3</v>
      </c>
      <c r="H47" s="2" t="str">
        <f>INDEX(Cluster_Centres,G47,1)</f>
        <v>Wharton</v>
      </c>
      <c r="I47" t="s">
        <v>13</v>
      </c>
      <c r="K47" s="14"/>
      <c r="L47" s="14"/>
      <c r="M47" s="14"/>
      <c r="N47" s="15" t="s">
        <v>16</v>
      </c>
    </row>
    <row r="48" spans="1:14">
      <c r="A48" s="7">
        <v>10</v>
      </c>
      <c r="B48" s="2">
        <f t="shared" si="5"/>
        <v>4.380753577467801</v>
      </c>
      <c r="C48" s="2">
        <f t="shared" si="1"/>
        <v>5.0269347422543946</v>
      </c>
      <c r="D48" s="2">
        <f t="shared" si="2"/>
        <v>2.4015601421450903</v>
      </c>
      <c r="E48" s="2">
        <f t="shared" si="3"/>
        <v>1.7530659095634273</v>
      </c>
      <c r="F48" s="2">
        <f t="shared" si="6"/>
        <v>1.7530659095634273</v>
      </c>
      <c r="G48" s="2">
        <f t="shared" si="4"/>
        <v>4</v>
      </c>
      <c r="H48" s="2" t="str">
        <f>INDEX(Cluster_Centres,G48,1)</f>
        <v>Duke</v>
      </c>
      <c r="I48" t="s">
        <v>14</v>
      </c>
      <c r="K48" s="14"/>
      <c r="L48" s="14"/>
      <c r="M48" s="14"/>
      <c r="N48" s="15" t="s">
        <v>18</v>
      </c>
    </row>
    <row r="49" spans="1:14">
      <c r="A49" s="7">
        <v>11</v>
      </c>
      <c r="B49" s="2">
        <f t="shared" si="5"/>
        <v>3.2007605012061684</v>
      </c>
      <c r="C49" s="2">
        <f t="shared" si="1"/>
        <v>3.8042240249897081</v>
      </c>
      <c r="D49" s="2">
        <f t="shared" si="2"/>
        <v>2.337988425494872</v>
      </c>
      <c r="E49" s="2">
        <f t="shared" si="3"/>
        <v>0</v>
      </c>
      <c r="F49" s="2">
        <f t="shared" si="6"/>
        <v>0</v>
      </c>
      <c r="G49" s="2">
        <f t="shared" si="4"/>
        <v>4</v>
      </c>
      <c r="H49" s="2" t="str">
        <f>INDEX(Cluster_Centres,G49,1)</f>
        <v>Duke</v>
      </c>
      <c r="I49" t="s">
        <v>15</v>
      </c>
      <c r="K49" s="14"/>
      <c r="L49" s="14"/>
      <c r="M49" s="14"/>
      <c r="N49" s="15" t="s">
        <v>22</v>
      </c>
    </row>
    <row r="50" spans="1:14">
      <c r="A50" s="7">
        <v>12</v>
      </c>
      <c r="B50" s="2">
        <f t="shared" si="5"/>
        <v>3.5239294558379521</v>
      </c>
      <c r="C50" s="2">
        <f t="shared" si="1"/>
        <v>4.3755105909003023</v>
      </c>
      <c r="D50" s="2">
        <f t="shared" si="2"/>
        <v>2.3450379580475498</v>
      </c>
      <c r="E50" s="2">
        <f t="shared" si="3"/>
        <v>1.550302580683651</v>
      </c>
      <c r="F50" s="2">
        <f t="shared" si="6"/>
        <v>1.550302580683651</v>
      </c>
      <c r="G50" s="2">
        <f t="shared" si="4"/>
        <v>4</v>
      </c>
      <c r="H50" s="2" t="str">
        <f>INDEX(Cluster_Centres,G50,1)</f>
        <v>Duke</v>
      </c>
      <c r="I50" t="s">
        <v>16</v>
      </c>
    </row>
    <row r="51" spans="1:14">
      <c r="A51" s="7">
        <v>13</v>
      </c>
      <c r="B51" s="2">
        <f t="shared" si="5"/>
        <v>4.0124025936356018</v>
      </c>
      <c r="C51" s="2">
        <f t="shared" si="1"/>
        <v>3.6252890341196409</v>
      </c>
      <c r="D51" s="2">
        <f t="shared" si="2"/>
        <v>1.8060663591908979</v>
      </c>
      <c r="E51" s="2">
        <f t="shared" si="3"/>
        <v>2.0836392403621984</v>
      </c>
      <c r="F51" s="2">
        <f t="shared" si="6"/>
        <v>1.8060663591908979</v>
      </c>
      <c r="G51" s="2">
        <f t="shared" si="4"/>
        <v>3</v>
      </c>
      <c r="H51" s="2" t="str">
        <f>INDEX(Cluster_Centres,G51,1)</f>
        <v>Wharton</v>
      </c>
      <c r="I51" t="s">
        <v>17</v>
      </c>
    </row>
    <row r="52" spans="1:14">
      <c r="A52" s="7">
        <v>14</v>
      </c>
      <c r="B52" s="2">
        <f t="shared" si="5"/>
        <v>3.8417134747745996</v>
      </c>
      <c r="C52" s="2">
        <f t="shared" si="1"/>
        <v>2.998691248685097</v>
      </c>
      <c r="D52" s="2">
        <f t="shared" si="2"/>
        <v>3.7881049307666266</v>
      </c>
      <c r="E52" s="2">
        <f t="shared" si="3"/>
        <v>2.870554177432413</v>
      </c>
      <c r="F52" s="2">
        <f t="shared" si="6"/>
        <v>2.870554177432413</v>
      </c>
      <c r="G52" s="2">
        <f t="shared" si="4"/>
        <v>4</v>
      </c>
      <c r="H52" s="2" t="str">
        <f>INDEX(Cluster_Centres,G52,1)</f>
        <v>Duke</v>
      </c>
      <c r="I52" t="s">
        <v>18</v>
      </c>
    </row>
    <row r="53" spans="1:14">
      <c r="A53" s="7">
        <v>15</v>
      </c>
      <c r="B53" s="2">
        <f t="shared" si="5"/>
        <v>2.2051452000046701</v>
      </c>
      <c r="C53" s="2">
        <f t="shared" si="1"/>
        <v>3.394554347559426</v>
      </c>
      <c r="D53" s="2">
        <f t="shared" si="2"/>
        <v>5.3326464030757004</v>
      </c>
      <c r="E53" s="2">
        <f t="shared" si="3"/>
        <v>3.4102703126860865</v>
      </c>
      <c r="F53" s="2">
        <f t="shared" si="6"/>
        <v>2.2051452000046701</v>
      </c>
      <c r="G53" s="2">
        <f t="shared" si="4"/>
        <v>1</v>
      </c>
      <c r="H53" s="2" t="str">
        <f>INDEX(Cluster_Centres,G53,1)</f>
        <v>Texas</v>
      </c>
      <c r="I53" t="s">
        <v>19</v>
      </c>
    </row>
    <row r="54" spans="1:14">
      <c r="A54" s="7">
        <v>16</v>
      </c>
      <c r="B54" s="2">
        <f t="shared" si="5"/>
        <v>4.2759996487978045</v>
      </c>
      <c r="C54" s="2">
        <f t="shared" si="1"/>
        <v>0</v>
      </c>
      <c r="D54" s="2">
        <f t="shared" si="2"/>
        <v>4.809077980044175</v>
      </c>
      <c r="E54" s="2">
        <f t="shared" si="3"/>
        <v>3.8042240249897081</v>
      </c>
      <c r="F54" s="2">
        <f t="shared" si="6"/>
        <v>0</v>
      </c>
      <c r="G54" s="2">
        <f t="shared" si="4"/>
        <v>2</v>
      </c>
      <c r="H54" s="2" t="str">
        <f>INDEX(Cluster_Centres,G54,1)</f>
        <v>Washington U</v>
      </c>
      <c r="I54" t="s">
        <v>20</v>
      </c>
    </row>
    <row r="55" spans="1:14">
      <c r="A55" s="7">
        <v>17</v>
      </c>
      <c r="B55" s="2">
        <f t="shared" si="5"/>
        <v>4.8173534054066689</v>
      </c>
      <c r="C55" s="2">
        <f t="shared" si="1"/>
        <v>2.4502856888455562</v>
      </c>
      <c r="D55" s="2">
        <f t="shared" si="2"/>
        <v>3.8032760309286324</v>
      </c>
      <c r="E55" s="2">
        <f t="shared" si="3"/>
        <v>3.3534071113682788</v>
      </c>
      <c r="F55" s="2">
        <f t="shared" si="6"/>
        <v>2.4502856888455562</v>
      </c>
      <c r="G55" s="2">
        <f t="shared" si="4"/>
        <v>2</v>
      </c>
      <c r="H55" s="2" t="str">
        <f>INDEX(Cluster_Centres,G55,1)</f>
        <v>Washington U</v>
      </c>
      <c r="I55" t="s">
        <v>21</v>
      </c>
    </row>
    <row r="56" spans="1:14">
      <c r="A56" s="7">
        <v>18</v>
      </c>
      <c r="B56" s="2">
        <f t="shared" si="5"/>
        <v>3.0750363724653664</v>
      </c>
      <c r="C56" s="2">
        <f t="shared" si="1"/>
        <v>2.3751733251598739</v>
      </c>
      <c r="D56" s="2">
        <f t="shared" si="2"/>
        <v>3.7139570271099798</v>
      </c>
      <c r="E56" s="2">
        <f t="shared" si="3"/>
        <v>2.2165173054419887</v>
      </c>
      <c r="F56" s="2">
        <f t="shared" si="6"/>
        <v>2.2165173054419887</v>
      </c>
      <c r="G56" s="2">
        <f t="shared" si="4"/>
        <v>4</v>
      </c>
      <c r="H56" s="2" t="str">
        <f>INDEX(Cluster_Centres,G56,1)</f>
        <v>Duke</v>
      </c>
      <c r="I56" t="s">
        <v>22</v>
      </c>
    </row>
    <row r="57" spans="1:14" customFormat="1">
      <c r="A57">
        <v>19</v>
      </c>
      <c r="B57">
        <f t="shared" si="5"/>
        <v>2.2760504946548297</v>
      </c>
      <c r="C57">
        <f t="shared" si="1"/>
        <v>4.3796820331989368</v>
      </c>
      <c r="D57">
        <f t="shared" si="2"/>
        <v>4.019847563821898</v>
      </c>
      <c r="E57">
        <f t="shared" si="3"/>
        <v>2.8700931473741869</v>
      </c>
      <c r="F57">
        <f t="shared" si="6"/>
        <v>2.2760504946548297</v>
      </c>
      <c r="G57">
        <f t="shared" si="4"/>
        <v>1</v>
      </c>
      <c r="H57" t="str">
        <f>INDEX(Cluster_Centres,G57,1)</f>
        <v>Texas</v>
      </c>
      <c r="I57" t="s">
        <v>23</v>
      </c>
    </row>
    <row r="58" spans="1:14">
      <c r="A58" s="7">
        <v>20</v>
      </c>
      <c r="B58" s="2">
        <f t="shared" si="5"/>
        <v>0</v>
      </c>
      <c r="C58" s="2">
        <f t="shared" si="1"/>
        <v>4.2759996487978045</v>
      </c>
      <c r="D58" s="2">
        <f t="shared" si="2"/>
        <v>4.9674694300499311</v>
      </c>
      <c r="E58" s="2">
        <f t="shared" si="3"/>
        <v>3.2007605012061684</v>
      </c>
      <c r="F58" s="2">
        <f t="shared" si="6"/>
        <v>0</v>
      </c>
      <c r="G58" s="2">
        <f t="shared" si="4"/>
        <v>1</v>
      </c>
      <c r="H58" s="2" t="str">
        <f>INDEX(Cluster_Centres,G58,1)</f>
        <v>Texas</v>
      </c>
      <c r="I58" t="s">
        <v>24</v>
      </c>
    </row>
    <row r="59" spans="1:14">
      <c r="A59" s="7">
        <v>21</v>
      </c>
      <c r="B59" s="2">
        <f t="shared" si="5"/>
        <v>4.3546882370582427</v>
      </c>
      <c r="C59" s="2">
        <f t="shared" si="1"/>
        <v>1.4753862980627392</v>
      </c>
      <c r="D59" s="2">
        <f t="shared" si="2"/>
        <v>4.3084124065545053</v>
      </c>
      <c r="E59" s="2">
        <f t="shared" si="3"/>
        <v>3.7946055213464764</v>
      </c>
      <c r="F59" s="2">
        <f t="shared" si="6"/>
        <v>1.4753862980627392</v>
      </c>
      <c r="G59" s="2">
        <f t="shared" si="4"/>
        <v>2</v>
      </c>
      <c r="H59" s="2" t="str">
        <f>INDEX(Cluster_Centres,G59,1)</f>
        <v>Washington U</v>
      </c>
      <c r="I59" t="s">
        <v>25</v>
      </c>
    </row>
    <row r="60" spans="1:14">
      <c r="A60" s="7">
        <v>22</v>
      </c>
      <c r="B60" s="2">
        <f t="shared" si="5"/>
        <v>4.3405754839724899</v>
      </c>
      <c r="C60" s="2">
        <f t="shared" si="1"/>
        <v>4.1286382271897226</v>
      </c>
      <c r="D60" s="2">
        <f t="shared" si="2"/>
        <v>1.4193930741543399</v>
      </c>
      <c r="E60" s="2">
        <f t="shared" si="3"/>
        <v>2.0068406167105559</v>
      </c>
      <c r="F60" s="2">
        <f t="shared" si="6"/>
        <v>1.4193930741543399</v>
      </c>
      <c r="G60" s="2">
        <f t="shared" si="4"/>
        <v>3</v>
      </c>
      <c r="H60" s="2" t="str">
        <f>INDEX(Cluster_Centres,G60,1)</f>
        <v>Wharton</v>
      </c>
      <c r="I60" t="s">
        <v>26</v>
      </c>
    </row>
    <row r="61" spans="1:14" customFormat="1">
      <c r="A61">
        <v>23</v>
      </c>
      <c r="B61">
        <f t="shared" si="5"/>
        <v>4.6975313946572275</v>
      </c>
      <c r="C61">
        <f t="shared" si="1"/>
        <v>2.8047092242020275</v>
      </c>
      <c r="D61">
        <f t="shared" si="2"/>
        <v>6.0126779259866563</v>
      </c>
      <c r="E61">
        <f t="shared" si="3"/>
        <v>4.4903301615621203</v>
      </c>
      <c r="F61">
        <f t="shared" si="6"/>
        <v>2.8047092242020275</v>
      </c>
      <c r="G61">
        <f t="shared" si="4"/>
        <v>2</v>
      </c>
      <c r="H61" t="str">
        <f>INDEX(Cluster_Centres,G61,1)</f>
        <v>Washington U</v>
      </c>
      <c r="I61" t="s">
        <v>27</v>
      </c>
    </row>
    <row r="62" spans="1:14">
      <c r="A62" s="7">
        <v>24</v>
      </c>
      <c r="B62" s="2">
        <f t="shared" si="5"/>
        <v>3.6592396005031742</v>
      </c>
      <c r="C62" s="2">
        <f t="shared" si="1"/>
        <v>1.9841576358021509</v>
      </c>
      <c r="D62" s="2">
        <f t="shared" si="2"/>
        <v>4.3397850990787932</v>
      </c>
      <c r="E62" s="2">
        <f t="shared" si="3"/>
        <v>2.679103947090423</v>
      </c>
      <c r="F62" s="2">
        <f t="shared" si="6"/>
        <v>1.9841576358021509</v>
      </c>
      <c r="G62" s="2">
        <f t="shared" si="4"/>
        <v>2</v>
      </c>
      <c r="H62" s="2" t="str">
        <f>INDEX(Cluster_Centres,G62,1)</f>
        <v>Washington U</v>
      </c>
      <c r="I62" t="s">
        <v>28</v>
      </c>
    </row>
    <row r="63" spans="1:14">
      <c r="A63" s="7">
        <v>25</v>
      </c>
      <c r="B63" s="2">
        <f t="shared" si="5"/>
        <v>5.4166684410846075</v>
      </c>
      <c r="C63" s="2">
        <f t="shared" si="1"/>
        <v>3.3235586993825748</v>
      </c>
      <c r="D63" s="2">
        <f t="shared" si="2"/>
        <v>5.9899087202513019</v>
      </c>
      <c r="E63" s="2">
        <f t="shared" si="3"/>
        <v>5.2563315809527626</v>
      </c>
      <c r="F63" s="2">
        <f t="shared" si="6"/>
        <v>3.3235586993825748</v>
      </c>
      <c r="G63" s="2">
        <f t="shared" si="4"/>
        <v>2</v>
      </c>
      <c r="H63" s="2" t="str">
        <f>INDEX(Cluster_Centres,G63,1)</f>
        <v>Washington U</v>
      </c>
      <c r="I63" t="s">
        <v>29</v>
      </c>
    </row>
    <row r="64" spans="1:14" ht="16" thickBot="1"/>
    <row r="65" spans="5:6" ht="18" thickTop="1" thickBot="1">
      <c r="E65" s="2" t="s">
        <v>47</v>
      </c>
      <c r="F65" s="12">
        <f>SUM(F39:F63)</f>
        <v>44.956212417024801</v>
      </c>
    </row>
    <row r="66" spans="5:6" ht="16" thickTop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Data</vt:lpstr>
      <vt:lpstr>Assigned</vt:lpstr>
      <vt:lpstr>Cluster_Centre_INDEX</vt:lpstr>
      <vt:lpstr>Cluster_Centres</vt:lpstr>
      <vt:lpstr>LookupTable</vt:lpstr>
      <vt:lpstr>Unstandard_PercAccepted</vt:lpstr>
      <vt:lpstr>Unstandardised_accepted_who_enroll</vt:lpstr>
      <vt:lpstr>Unstandardised_Mean_GMAT</vt:lpstr>
      <vt:lpstr>Unstandardised_Mean_GPA</vt:lpstr>
      <vt:lpstr>Unstandardised_Mean_Starting_Salary</vt:lpstr>
      <vt:lpstr>Unstandardised_minority</vt:lpstr>
      <vt:lpstr>Unstandardised_non_US</vt:lpstr>
      <vt:lpstr>Unstandardised_Total_Cost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Business</dc:creator>
  <cp:lastModifiedBy>Microsoft Office User</cp:lastModifiedBy>
  <dcterms:created xsi:type="dcterms:W3CDTF">1998-04-10T15:25:11Z</dcterms:created>
  <dcterms:modified xsi:type="dcterms:W3CDTF">2019-11-10T00:15:11Z</dcterms:modified>
</cp:coreProperties>
</file>