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 filterPrivacy="1"/>
  <xr:revisionPtr revIDLastSave="0" documentId="13_ncr:1_{55C6CAAA-6E29-4A52-ACFC-141993AB221C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summary" sheetId="10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4" i="10" l="1"/>
  <c r="P5" i="10"/>
  <c r="P6" i="10"/>
  <c r="P7" i="10"/>
  <c r="P8" i="10"/>
  <c r="P9" i="10"/>
  <c r="P10" i="10"/>
  <c r="P11" i="10"/>
  <c r="P12" i="10"/>
  <c r="P13" i="10"/>
  <c r="P14" i="10"/>
  <c r="P15" i="10"/>
  <c r="P16" i="10"/>
  <c r="P17" i="10"/>
  <c r="P18" i="10"/>
  <c r="P19" i="10"/>
  <c r="P20" i="10"/>
  <c r="P21" i="10"/>
  <c r="P22" i="10"/>
  <c r="P23" i="10"/>
  <c r="P24" i="10"/>
  <c r="P25" i="10"/>
  <c r="P26" i="10"/>
  <c r="P27" i="10"/>
  <c r="P28" i="10"/>
  <c r="P29" i="10"/>
  <c r="P30" i="10"/>
  <c r="P31" i="10"/>
  <c r="P32" i="10"/>
  <c r="P33" i="10"/>
  <c r="P34" i="10"/>
  <c r="P35" i="10"/>
  <c r="P36" i="10"/>
  <c r="P37" i="10"/>
  <c r="P38" i="10"/>
  <c r="P39" i="10"/>
  <c r="P40" i="10"/>
  <c r="P41" i="10"/>
  <c r="P42" i="10"/>
  <c r="P43" i="10"/>
  <c r="P44" i="10"/>
  <c r="P45" i="10"/>
  <c r="P46" i="10"/>
  <c r="P47" i="10"/>
  <c r="P48" i="10"/>
  <c r="P49" i="10"/>
  <c r="P50" i="10"/>
  <c r="P51" i="10"/>
  <c r="P52" i="10"/>
  <c r="P3" i="10"/>
  <c r="O52" i="10" l="1"/>
  <c r="O51" i="10"/>
  <c r="O50" i="10"/>
  <c r="O49" i="10"/>
  <c r="O48" i="10"/>
  <c r="O47" i="10"/>
  <c r="O46" i="10"/>
  <c r="O45" i="10"/>
  <c r="O44" i="10"/>
  <c r="O43" i="10"/>
  <c r="H43" i="10"/>
  <c r="O42" i="10"/>
  <c r="O41" i="10"/>
  <c r="O40" i="10"/>
  <c r="O39" i="10"/>
  <c r="O38" i="10"/>
  <c r="O37" i="10"/>
  <c r="O36" i="10"/>
  <c r="O35" i="10"/>
  <c r="O34" i="10"/>
  <c r="H34" i="10"/>
  <c r="O33" i="10"/>
  <c r="H33" i="10"/>
  <c r="O32" i="10"/>
  <c r="O31" i="10"/>
  <c r="O30" i="10"/>
  <c r="O29" i="10"/>
  <c r="O28" i="10"/>
  <c r="O27" i="10"/>
  <c r="H27" i="10"/>
  <c r="O26" i="10"/>
  <c r="H26" i="10"/>
  <c r="O25" i="10"/>
  <c r="H25" i="10"/>
  <c r="O24" i="10"/>
  <c r="H24" i="10"/>
  <c r="O23" i="10"/>
  <c r="H23" i="10"/>
  <c r="O22" i="10"/>
  <c r="H22" i="10"/>
  <c r="O21" i="10"/>
  <c r="H21" i="10"/>
  <c r="O20" i="10"/>
  <c r="H20" i="10"/>
  <c r="O19" i="10"/>
  <c r="H19" i="10"/>
  <c r="O18" i="10"/>
  <c r="H18" i="10"/>
  <c r="O17" i="10"/>
  <c r="H17" i="10"/>
  <c r="O16" i="10"/>
  <c r="H16" i="10"/>
  <c r="O15" i="10"/>
  <c r="H15" i="10"/>
  <c r="O14" i="10"/>
  <c r="H14" i="10"/>
  <c r="O13" i="10"/>
  <c r="H13" i="10"/>
  <c r="O12" i="10"/>
  <c r="H12" i="10"/>
  <c r="O11" i="10"/>
  <c r="H11" i="10"/>
  <c r="O10" i="10"/>
  <c r="H10" i="10"/>
  <c r="O9" i="10"/>
  <c r="H9" i="10"/>
  <c r="O8" i="10"/>
  <c r="H8" i="10"/>
  <c r="O7" i="10"/>
  <c r="H7" i="10"/>
  <c r="O6" i="10"/>
  <c r="H6" i="10"/>
  <c r="O5" i="10"/>
  <c r="H5" i="10"/>
  <c r="O4" i="10"/>
  <c r="H4" i="10"/>
  <c r="O3" i="10"/>
  <c r="H3" i="10"/>
</calcChain>
</file>

<file path=xl/sharedStrings.xml><?xml version="1.0" encoding="utf-8"?>
<sst xmlns="http://schemas.openxmlformats.org/spreadsheetml/2006/main" count="126" uniqueCount="27">
  <si>
    <t>IPOG</t>
    <phoneticPr fontId="1" type="noConversion"/>
  </si>
  <si>
    <t>IPOG-PO</t>
    <phoneticPr fontId="1" type="noConversion"/>
  </si>
  <si>
    <t>time</t>
    <phoneticPr fontId="1" type="noConversion"/>
  </si>
  <si>
    <t># of tests</t>
    <phoneticPr fontId="1" type="noConversion"/>
  </si>
  <si>
    <t>t=2</t>
    <phoneticPr fontId="1" type="noConversion"/>
  </si>
  <si>
    <t>t=3</t>
    <phoneticPr fontId="1" type="noConversion"/>
  </si>
  <si>
    <t>G1</t>
    <phoneticPr fontId="1" type="noConversion"/>
  </si>
  <si>
    <t>IPOG-MM</t>
    <phoneticPr fontId="1" type="noConversion"/>
  </si>
  <si>
    <t>shared VC Ratio</t>
    <phoneticPr fontId="1" type="noConversion"/>
  </si>
  <si>
    <t>t=4</t>
  </si>
  <si>
    <t>t=5</t>
  </si>
  <si>
    <t>t=6</t>
  </si>
  <si>
    <t>G2</t>
    <phoneticPr fontId="1" type="noConversion"/>
  </si>
  <si>
    <t>G3</t>
    <phoneticPr fontId="1" type="noConversion"/>
  </si>
  <si>
    <t>G4</t>
    <phoneticPr fontId="1" type="noConversion"/>
  </si>
  <si>
    <t>G5</t>
    <phoneticPr fontId="1" type="noConversion"/>
  </si>
  <si>
    <t>G6</t>
    <phoneticPr fontId="1" type="noConversion"/>
  </si>
  <si>
    <t>G7</t>
    <phoneticPr fontId="1" type="noConversion"/>
  </si>
  <si>
    <t>G8</t>
    <phoneticPr fontId="1" type="noConversion"/>
  </si>
  <si>
    <t>G9</t>
    <phoneticPr fontId="1" type="noConversion"/>
  </si>
  <si>
    <t>G10</t>
    <phoneticPr fontId="1" type="noConversion"/>
  </si>
  <si>
    <t>strength</t>
    <phoneticPr fontId="1" type="noConversion"/>
  </si>
  <si>
    <t>model group</t>
    <phoneticPr fontId="1" type="noConversion"/>
  </si>
  <si>
    <t>IPOG-MM VS</t>
    <phoneticPr fontId="1" type="noConversion"/>
  </si>
  <si>
    <t>IPOG</t>
    <phoneticPr fontId="1" type="noConversion"/>
  </si>
  <si>
    <t>shared VC repeats</t>
    <phoneticPr fontId="1" type="noConversion"/>
  </si>
  <si>
    <t>N/A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</si>
</sst>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1"/>
      <name val="等线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31">
    <xf numFmtId="0" fontId="0" fillId="0" borderId="0" xfId="0"/>
    <xf numFmtId="0" fontId="0" fillId="0" borderId="0" xfId="0" applyFill="1"/>
    <xf numFmtId="0" fontId="3" fillId="0" borderId="0" xfId="0" applyFont="1" applyFill="1"/>
    <xf numFmtId="10" fontId="0" fillId="0" borderId="0" xfId="1" applyNumberFormat="1" applyFont="1" applyFill="1" applyAlignment="1"/>
    <xf numFmtId="0" fontId="3" fillId="0" borderId="0" xfId="0" applyFont="1" applyFill="1" applyAlignment="1">
      <alignment horizontal="center"/>
    </xf>
    <xf numFmtId="0" fontId="0" fillId="0" borderId="0" xfId="0" applyFill="1" applyAlignme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Alignment="1"/>
    <xf numFmtId="0" fontId="0" fillId="0" borderId="0" xfId="0" applyFill="1" applyAlignment="1">
      <alignment horizontal="center"/>
    </xf>
    <xf numFmtId="10" fontId="0" fillId="0" borderId="0" xfId="1" applyNumberFormat="1" applyFont="1" applyFill="1" applyAlignment="1">
      <alignment horizontal="center"/>
    </xf>
    <xf numFmtId="10" fontId="0" fillId="0" borderId="0" xfId="1" applyNumberFormat="1" applyFont="1" applyAlignment="1">
      <alignment horizontal="center"/>
    </xf>
    <xf numFmtId="10" fontId="0" fillId="0" borderId="0" xfId="1" applyNumberFormat="1" applyFont="1" applyAlignment="1"/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wrapText="1"/>
    </xf>
    <xf numFmtId="10" fontId="0" fillId="0" borderId="0" xfId="1" applyNumberFormat="1" applyFont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 applyFill="1" applyAlignment="1">
      <alignment horizontal="center"/>
    </xf>
    <xf numFmtId="2" fontId="3" fillId="0" borderId="0" xfId="0" applyNumberFormat="1" applyFont="1" applyFill="1" applyAlignment="1">
      <alignment horizontal="center"/>
    </xf>
    <xf numFmtId="10" fontId="0" fillId="0" borderId="0" xfId="1" applyNumberFormat="1" applyFont="1" applyAlignment="1">
      <alignment horizontal="center" vertical="center" wrapText="1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87E97-893F-4A63-9DF5-CD1D73F4408D}">
  <dimension ref="B1:AD98"/>
  <sheetViews>
    <sheetView tabSelected="1" zoomScaleNormal="100" workbookViewId="0">
      <pane ySplit="2" topLeftCell="A9" activePane="bottomLeft" state="frozen"/>
      <selection pane="bottomLeft" activeCell="G13" sqref="G13"/>
    </sheetView>
  </sheetViews>
  <sheetFormatPr defaultRowHeight="14.25" x14ac:dyDescent="0.2"/>
  <cols>
    <col min="4" max="4" width="8.25" bestFit="1" customWidth="1"/>
    <col min="5" max="6" width="9" style="7"/>
    <col min="7" max="7" width="9" style="17"/>
    <col min="8" max="9" width="9" style="8"/>
    <col min="10" max="10" width="9" style="19"/>
    <col min="11" max="12" width="9" style="8"/>
    <col min="13" max="13" width="9.75" style="19" bestFit="1" customWidth="1"/>
    <col min="14" max="14" width="9.25" style="12" customWidth="1"/>
    <col min="15" max="15" width="14" style="13" bestFit="1" customWidth="1"/>
    <col min="16" max="16" width="10.375" style="13" bestFit="1" customWidth="1"/>
  </cols>
  <sheetData>
    <row r="1" spans="2:16" x14ac:dyDescent="0.2">
      <c r="C1" s="23" t="s">
        <v>22</v>
      </c>
      <c r="E1" s="25" t="s">
        <v>0</v>
      </c>
      <c r="F1" s="25"/>
      <c r="G1" s="25"/>
      <c r="H1" s="26" t="s">
        <v>1</v>
      </c>
      <c r="I1" s="26"/>
      <c r="J1" s="26"/>
      <c r="K1" s="25" t="s">
        <v>7</v>
      </c>
      <c r="L1" s="25"/>
      <c r="M1" s="25"/>
      <c r="N1" s="30" t="s">
        <v>8</v>
      </c>
      <c r="O1" s="24" t="s">
        <v>23</v>
      </c>
      <c r="P1" s="24"/>
    </row>
    <row r="2" spans="2:16" ht="28.5" x14ac:dyDescent="0.2">
      <c r="C2" s="23"/>
      <c r="D2" s="7" t="s">
        <v>21</v>
      </c>
      <c r="E2" s="7" t="s">
        <v>2</v>
      </c>
      <c r="F2" s="7" t="s">
        <v>3</v>
      </c>
      <c r="G2" s="18" t="s">
        <v>25</v>
      </c>
      <c r="H2" s="8" t="s">
        <v>2</v>
      </c>
      <c r="I2" s="8" t="s">
        <v>3</v>
      </c>
      <c r="J2" s="18" t="s">
        <v>25</v>
      </c>
      <c r="K2" s="8" t="s">
        <v>2</v>
      </c>
      <c r="L2" s="8" t="s">
        <v>3</v>
      </c>
      <c r="M2" s="18" t="s">
        <v>25</v>
      </c>
      <c r="N2" s="30"/>
      <c r="O2" s="12" t="s">
        <v>24</v>
      </c>
      <c r="P2" s="12" t="s">
        <v>1</v>
      </c>
    </row>
    <row r="3" spans="2:16" x14ac:dyDescent="0.2">
      <c r="C3" s="22" t="s">
        <v>6</v>
      </c>
      <c r="D3" s="7" t="s">
        <v>4</v>
      </c>
      <c r="E3" s="7">
        <v>7.0000000000000001E-3</v>
      </c>
      <c r="F3" s="7">
        <v>31</v>
      </c>
      <c r="G3" s="27">
        <v>3.6</v>
      </c>
      <c r="H3" s="8">
        <f>0.002+0.007</f>
        <v>9.0000000000000011E-3</v>
      </c>
      <c r="I3" s="8">
        <v>23</v>
      </c>
      <c r="J3" s="28">
        <v>2</v>
      </c>
      <c r="K3" s="8">
        <v>0.01</v>
      </c>
      <c r="L3" s="8">
        <v>23</v>
      </c>
      <c r="M3" s="28">
        <v>2</v>
      </c>
      <c r="N3" s="12">
        <v>0.10638</v>
      </c>
      <c r="O3" s="12">
        <f t="shared" ref="O3:O34" si="0">(F3-L3)/F3</f>
        <v>0.25806451612903225</v>
      </c>
      <c r="P3" s="13">
        <f>(I3-L3)/I3</f>
        <v>0</v>
      </c>
    </row>
    <row r="4" spans="2:16" x14ac:dyDescent="0.2">
      <c r="C4" s="22"/>
      <c r="D4" s="7" t="s">
        <v>5</v>
      </c>
      <c r="E4" s="7">
        <v>0.01</v>
      </c>
      <c r="F4" s="7">
        <v>35</v>
      </c>
      <c r="G4" s="27" t="s">
        <v>26</v>
      </c>
      <c r="H4" s="8">
        <f>0.002+0.01</f>
        <v>1.2E-2</v>
      </c>
      <c r="I4" s="8">
        <v>35</v>
      </c>
      <c r="J4" s="27" t="s">
        <v>26</v>
      </c>
      <c r="K4" s="8">
        <v>1.7999999999999999E-2</v>
      </c>
      <c r="L4" s="8">
        <v>35</v>
      </c>
      <c r="M4" s="27" t="s">
        <v>26</v>
      </c>
      <c r="N4" s="12">
        <v>0</v>
      </c>
      <c r="O4" s="12">
        <f t="shared" si="0"/>
        <v>0</v>
      </c>
      <c r="P4" s="13">
        <f t="shared" ref="P4:P52" si="1">(I4-L4)/I4</f>
        <v>0</v>
      </c>
    </row>
    <row r="5" spans="2:16" x14ac:dyDescent="0.2">
      <c r="C5" s="22"/>
      <c r="D5" s="7" t="s">
        <v>9</v>
      </c>
      <c r="E5" s="7">
        <v>8.9999999999999993E-3</v>
      </c>
      <c r="F5" s="7">
        <v>35</v>
      </c>
      <c r="G5" s="27" t="s">
        <v>26</v>
      </c>
      <c r="H5" s="8">
        <f>0.001+0.009</f>
        <v>9.9999999999999985E-3</v>
      </c>
      <c r="I5" s="8">
        <v>35</v>
      </c>
      <c r="J5" s="27" t="s">
        <v>26</v>
      </c>
      <c r="K5" s="8">
        <v>2.1999999999999999E-2</v>
      </c>
      <c r="L5" s="8">
        <v>35</v>
      </c>
      <c r="M5" s="27" t="s">
        <v>26</v>
      </c>
      <c r="N5" s="12">
        <v>0</v>
      </c>
      <c r="O5" s="12">
        <f t="shared" si="0"/>
        <v>0</v>
      </c>
      <c r="P5" s="13">
        <f t="shared" si="1"/>
        <v>0</v>
      </c>
    </row>
    <row r="6" spans="2:16" x14ac:dyDescent="0.2">
      <c r="C6" s="22"/>
      <c r="D6" s="7" t="s">
        <v>10</v>
      </c>
      <c r="E6" s="7">
        <v>8.0000000000000002E-3</v>
      </c>
      <c r="F6" s="7">
        <v>35</v>
      </c>
      <c r="G6" s="27" t="s">
        <v>26</v>
      </c>
      <c r="H6" s="8">
        <f>0.001+0.008</f>
        <v>9.0000000000000011E-3</v>
      </c>
      <c r="I6" s="8">
        <v>35</v>
      </c>
      <c r="J6" s="27" t="s">
        <v>26</v>
      </c>
      <c r="K6" s="8">
        <v>1.4E-2</v>
      </c>
      <c r="L6" s="8">
        <v>35</v>
      </c>
      <c r="M6" s="27" t="s">
        <v>26</v>
      </c>
      <c r="N6" s="12">
        <v>0</v>
      </c>
      <c r="O6" s="12">
        <f t="shared" si="0"/>
        <v>0</v>
      </c>
      <c r="P6" s="13">
        <f t="shared" si="1"/>
        <v>0</v>
      </c>
    </row>
    <row r="7" spans="2:16" x14ac:dyDescent="0.2">
      <c r="C7" s="22"/>
      <c r="D7" s="7" t="s">
        <v>11</v>
      </c>
      <c r="E7" s="7">
        <v>8.0000000000000002E-3</v>
      </c>
      <c r="F7" s="7">
        <v>35</v>
      </c>
      <c r="G7" s="27" t="s">
        <v>26</v>
      </c>
      <c r="H7" s="8">
        <f>0.001+0.008</f>
        <v>9.0000000000000011E-3</v>
      </c>
      <c r="I7" s="8">
        <v>35</v>
      </c>
      <c r="J7" s="27" t="s">
        <v>26</v>
      </c>
      <c r="K7" s="8">
        <v>2.1000000000000001E-2</v>
      </c>
      <c r="L7" s="8">
        <v>35</v>
      </c>
      <c r="M7" s="27" t="s">
        <v>26</v>
      </c>
      <c r="N7" s="12">
        <v>0</v>
      </c>
      <c r="O7" s="12">
        <f t="shared" si="0"/>
        <v>0</v>
      </c>
      <c r="P7" s="13">
        <f t="shared" si="1"/>
        <v>0</v>
      </c>
    </row>
    <row r="8" spans="2:16" x14ac:dyDescent="0.2">
      <c r="C8" s="22" t="s">
        <v>12</v>
      </c>
      <c r="D8" s="7" t="s">
        <v>4</v>
      </c>
      <c r="E8" s="7">
        <v>1.4E-2</v>
      </c>
      <c r="F8" s="7">
        <v>193</v>
      </c>
      <c r="G8" s="27">
        <v>7.5925925925925899</v>
      </c>
      <c r="H8" s="8">
        <f>0.006+0.014</f>
        <v>0.02</v>
      </c>
      <c r="I8" s="8">
        <v>107</v>
      </c>
      <c r="J8" s="28">
        <v>4.4074074074074003</v>
      </c>
      <c r="K8" s="8">
        <v>2.5000000000000001E-2</v>
      </c>
      <c r="L8" s="8">
        <v>85</v>
      </c>
      <c r="M8" s="28">
        <v>3.5925925925925899</v>
      </c>
      <c r="N8" s="12">
        <v>0.14754</v>
      </c>
      <c r="O8" s="12">
        <f t="shared" si="0"/>
        <v>0.55958549222797926</v>
      </c>
      <c r="P8" s="13">
        <f t="shared" si="1"/>
        <v>0.20560747663551401</v>
      </c>
    </row>
    <row r="9" spans="2:16" x14ac:dyDescent="0.2">
      <c r="C9" s="22"/>
      <c r="D9" s="7" t="s">
        <v>5</v>
      </c>
      <c r="E9" s="7">
        <v>1.7999999999999999E-2</v>
      </c>
      <c r="F9" s="7">
        <v>193</v>
      </c>
      <c r="G9" s="27">
        <v>7.5882352941176396</v>
      </c>
      <c r="H9" s="8">
        <f>0.009+0.018</f>
        <v>2.6999999999999996E-2</v>
      </c>
      <c r="I9" s="8">
        <v>193</v>
      </c>
      <c r="J9" s="28">
        <v>7.5882352941176396</v>
      </c>
      <c r="K9" s="8">
        <v>2.8000000000000001E-2</v>
      </c>
      <c r="L9" s="8">
        <v>193</v>
      </c>
      <c r="M9" s="28">
        <v>7.5882352941176396</v>
      </c>
      <c r="N9" s="12">
        <v>5.8619999999999998E-2</v>
      </c>
      <c r="O9" s="12">
        <f t="shared" si="0"/>
        <v>0</v>
      </c>
      <c r="P9" s="13">
        <f t="shared" si="1"/>
        <v>0</v>
      </c>
    </row>
    <row r="10" spans="2:16" x14ac:dyDescent="0.2">
      <c r="C10" s="22"/>
      <c r="D10" s="7" t="s">
        <v>9</v>
      </c>
      <c r="E10" s="7">
        <v>1.4999999999999999E-2</v>
      </c>
      <c r="F10" s="7">
        <v>193</v>
      </c>
      <c r="G10" s="27" t="s">
        <v>26</v>
      </c>
      <c r="H10" s="8">
        <f>0.005+0.015</f>
        <v>0.02</v>
      </c>
      <c r="I10" s="8">
        <v>193</v>
      </c>
      <c r="J10" s="27" t="s">
        <v>26</v>
      </c>
      <c r="K10" s="8">
        <v>1.6E-2</v>
      </c>
      <c r="L10" s="8">
        <v>193</v>
      </c>
      <c r="M10" s="27" t="s">
        <v>26</v>
      </c>
      <c r="N10" s="12">
        <v>0</v>
      </c>
      <c r="O10" s="12">
        <f t="shared" si="0"/>
        <v>0</v>
      </c>
      <c r="P10" s="13">
        <f t="shared" si="1"/>
        <v>0</v>
      </c>
    </row>
    <row r="11" spans="2:16" x14ac:dyDescent="0.2">
      <c r="B11" s="7"/>
      <c r="C11" s="22"/>
      <c r="D11" s="7" t="s">
        <v>10</v>
      </c>
      <c r="E11" s="7">
        <v>8.0000000000000002E-3</v>
      </c>
      <c r="F11" s="7">
        <v>193</v>
      </c>
      <c r="G11" s="27" t="s">
        <v>26</v>
      </c>
      <c r="H11" s="8">
        <f>0.002+0.008</f>
        <v>0.01</v>
      </c>
      <c r="I11" s="8">
        <v>193</v>
      </c>
      <c r="J11" s="27" t="s">
        <v>26</v>
      </c>
      <c r="K11" s="8">
        <v>3.2000000000000001E-2</v>
      </c>
      <c r="L11" s="8">
        <v>193</v>
      </c>
      <c r="M11" s="27" t="s">
        <v>26</v>
      </c>
      <c r="N11" s="12">
        <v>0</v>
      </c>
      <c r="O11" s="12">
        <f t="shared" si="0"/>
        <v>0</v>
      </c>
      <c r="P11" s="13">
        <f t="shared" si="1"/>
        <v>0</v>
      </c>
    </row>
    <row r="12" spans="2:16" x14ac:dyDescent="0.2">
      <c r="B12" s="7"/>
      <c r="C12" s="22"/>
      <c r="D12" s="7" t="s">
        <v>11</v>
      </c>
      <c r="E12" s="7">
        <v>1.0999999999999999E-2</v>
      </c>
      <c r="F12" s="7">
        <v>193</v>
      </c>
      <c r="G12" s="27" t="s">
        <v>26</v>
      </c>
      <c r="H12" s="8">
        <f>0.001+0.011</f>
        <v>1.2E-2</v>
      </c>
      <c r="I12" s="8">
        <v>193</v>
      </c>
      <c r="J12" s="27" t="s">
        <v>26</v>
      </c>
      <c r="K12" s="8">
        <v>2.4E-2</v>
      </c>
      <c r="L12" s="8">
        <v>193</v>
      </c>
      <c r="M12" s="27" t="s">
        <v>26</v>
      </c>
      <c r="N12" s="12">
        <v>0</v>
      </c>
      <c r="O12" s="12">
        <f t="shared" si="0"/>
        <v>0</v>
      </c>
      <c r="P12" s="13">
        <f t="shared" si="1"/>
        <v>0</v>
      </c>
    </row>
    <row r="13" spans="2:16" x14ac:dyDescent="0.2">
      <c r="B13" s="7"/>
      <c r="C13" s="22" t="s">
        <v>13</v>
      </c>
      <c r="D13" s="7" t="s">
        <v>4</v>
      </c>
      <c r="E13" s="16">
        <v>7.5999999999999998E-2</v>
      </c>
      <c r="F13" s="16">
        <v>182</v>
      </c>
      <c r="G13" s="28">
        <v>3.9323671497584498</v>
      </c>
      <c r="H13" s="16">
        <f>0.016+0.076</f>
        <v>9.1999999999999998E-2</v>
      </c>
      <c r="I13" s="16">
        <v>93</v>
      </c>
      <c r="J13" s="28">
        <v>2.72463768115942</v>
      </c>
      <c r="K13" s="16">
        <v>6.0999999999999999E-2</v>
      </c>
      <c r="L13" s="16">
        <v>85</v>
      </c>
      <c r="M13" s="28">
        <v>2.5410628019323598</v>
      </c>
      <c r="N13" s="11">
        <v>0.42857000000000001</v>
      </c>
      <c r="O13" s="12">
        <f t="shared" si="0"/>
        <v>0.53296703296703296</v>
      </c>
      <c r="P13" s="13">
        <f t="shared" si="1"/>
        <v>8.6021505376344093E-2</v>
      </c>
    </row>
    <row r="14" spans="2:16" x14ac:dyDescent="0.2">
      <c r="B14" s="7"/>
      <c r="C14" s="22"/>
      <c r="D14" s="7" t="s">
        <v>5</v>
      </c>
      <c r="E14" s="16">
        <v>4.4999999999999998E-2</v>
      </c>
      <c r="F14" s="16">
        <v>370</v>
      </c>
      <c r="G14" s="28">
        <v>2.6793103448275799</v>
      </c>
      <c r="H14" s="16">
        <f>0.035+0.045</f>
        <v>0.08</v>
      </c>
      <c r="I14" s="16">
        <v>222</v>
      </c>
      <c r="J14" s="28">
        <v>2.1183908045976998</v>
      </c>
      <c r="K14" s="16">
        <v>0.112</v>
      </c>
      <c r="L14" s="16">
        <v>206</v>
      </c>
      <c r="M14" s="28">
        <v>2.0448275862068899</v>
      </c>
      <c r="N14" s="11">
        <v>0.41310999999999998</v>
      </c>
      <c r="O14" s="12">
        <f t="shared" si="0"/>
        <v>0.44324324324324327</v>
      </c>
      <c r="P14" s="13">
        <f t="shared" si="1"/>
        <v>7.2072072072072071E-2</v>
      </c>
    </row>
    <row r="15" spans="2:16" x14ac:dyDescent="0.2">
      <c r="B15" s="7"/>
      <c r="C15" s="22"/>
      <c r="D15" s="7" t="s">
        <v>9</v>
      </c>
      <c r="E15" s="16">
        <v>0.14099999999999999</v>
      </c>
      <c r="F15" s="16">
        <v>736</v>
      </c>
      <c r="G15" s="28">
        <v>2.0370860927152301</v>
      </c>
      <c r="H15" s="16">
        <f>0.151+0.141</f>
        <v>0.29199999999999998</v>
      </c>
      <c r="I15" s="16">
        <v>460</v>
      </c>
      <c r="J15" s="28">
        <v>1.7456953642384101</v>
      </c>
      <c r="K15" s="16">
        <v>0.253</v>
      </c>
      <c r="L15" s="16">
        <v>460</v>
      </c>
      <c r="M15" s="28">
        <v>1.73686534216335</v>
      </c>
      <c r="N15" s="11">
        <v>0.38585999999999998</v>
      </c>
      <c r="O15" s="12">
        <f t="shared" si="0"/>
        <v>0.375</v>
      </c>
      <c r="P15" s="13">
        <f t="shared" si="1"/>
        <v>0</v>
      </c>
    </row>
    <row r="16" spans="2:16" x14ac:dyDescent="0.2">
      <c r="B16" s="7"/>
      <c r="C16" s="22"/>
      <c r="D16" s="7" t="s">
        <v>10</v>
      </c>
      <c r="E16" s="16">
        <v>0.17100000000000001</v>
      </c>
      <c r="F16" s="16">
        <v>1312</v>
      </c>
      <c r="G16" s="28">
        <v>1.6306695464362799</v>
      </c>
      <c r="H16" s="16">
        <f>0.201+0.171</f>
        <v>0.372</v>
      </c>
      <c r="I16" s="16">
        <v>880</v>
      </c>
      <c r="J16" s="28">
        <v>1.5140388768898401</v>
      </c>
      <c r="K16" s="16">
        <v>0.59211999999999998</v>
      </c>
      <c r="L16" s="16">
        <v>880</v>
      </c>
      <c r="M16" s="28">
        <v>1.5140388768898401</v>
      </c>
      <c r="N16" s="11">
        <v>0.33605000000000002</v>
      </c>
      <c r="O16" s="12">
        <f t="shared" si="0"/>
        <v>0.32926829268292684</v>
      </c>
      <c r="P16" s="13">
        <f t="shared" si="1"/>
        <v>0</v>
      </c>
    </row>
    <row r="17" spans="2:30" x14ac:dyDescent="0.2">
      <c r="B17" s="7"/>
      <c r="C17" s="22"/>
      <c r="D17" s="7" t="s">
        <v>11</v>
      </c>
      <c r="E17" s="16">
        <v>0.13100000000000001</v>
      </c>
      <c r="F17" s="16">
        <v>1312</v>
      </c>
      <c r="G17" s="28">
        <v>1.3495465787304199</v>
      </c>
      <c r="H17" s="16">
        <f>0.228+0.131</f>
        <v>0.35899999999999999</v>
      </c>
      <c r="I17" s="16">
        <v>1312</v>
      </c>
      <c r="J17" s="28">
        <v>1.3495465787304199</v>
      </c>
      <c r="K17" s="16">
        <v>0.24807000000000001</v>
      </c>
      <c r="L17" s="16">
        <v>1312</v>
      </c>
      <c r="M17" s="28">
        <v>1.3495465787304199</v>
      </c>
      <c r="N17" s="11">
        <v>0.26644000000000001</v>
      </c>
      <c r="O17" s="12">
        <f t="shared" si="0"/>
        <v>0</v>
      </c>
      <c r="P17" s="13">
        <f t="shared" si="1"/>
        <v>0</v>
      </c>
    </row>
    <row r="18" spans="2:30" x14ac:dyDescent="0.2">
      <c r="B18" s="7"/>
      <c r="C18" s="22" t="s">
        <v>14</v>
      </c>
      <c r="D18" s="7" t="s">
        <v>4</v>
      </c>
      <c r="E18" s="16">
        <v>8.9999999999999993E-3</v>
      </c>
      <c r="F18" s="16">
        <v>55</v>
      </c>
      <c r="G18" s="28">
        <v>3.84615384615384</v>
      </c>
      <c r="H18" s="16">
        <f>0.003+0.009</f>
        <v>1.2E-2</v>
      </c>
      <c r="I18" s="16">
        <v>55</v>
      </c>
      <c r="J18" s="28">
        <v>3.84615384615384</v>
      </c>
      <c r="K18" s="16">
        <v>1.0999999999999999E-2</v>
      </c>
      <c r="L18" s="16">
        <v>55</v>
      </c>
      <c r="M18" s="28">
        <v>3.84615384615384</v>
      </c>
      <c r="N18" s="11">
        <v>0.13684209999999999</v>
      </c>
      <c r="O18" s="12">
        <f t="shared" si="0"/>
        <v>0</v>
      </c>
      <c r="P18" s="13">
        <f t="shared" si="1"/>
        <v>0</v>
      </c>
    </row>
    <row r="19" spans="2:30" x14ac:dyDescent="0.2">
      <c r="C19" s="22"/>
      <c r="D19" s="7" t="s">
        <v>5</v>
      </c>
      <c r="E19" s="16">
        <v>8.9999999999999993E-3</v>
      </c>
      <c r="F19" s="16">
        <v>55</v>
      </c>
      <c r="G19" s="28">
        <v>2.6</v>
      </c>
      <c r="H19" s="16">
        <f>0.003+0.009</f>
        <v>1.2E-2</v>
      </c>
      <c r="I19" s="16">
        <v>55</v>
      </c>
      <c r="J19" s="28">
        <v>2.6</v>
      </c>
      <c r="K19" s="16">
        <v>1.9E-2</v>
      </c>
      <c r="L19" s="16">
        <v>55</v>
      </c>
      <c r="M19" s="28">
        <v>2.6</v>
      </c>
      <c r="N19" s="11">
        <v>6.9444400000000003E-2</v>
      </c>
      <c r="O19" s="12">
        <f t="shared" si="0"/>
        <v>0</v>
      </c>
      <c r="P19" s="13">
        <f t="shared" si="1"/>
        <v>0</v>
      </c>
    </row>
    <row r="20" spans="2:30" x14ac:dyDescent="0.2">
      <c r="B20" s="7"/>
      <c r="C20" s="22"/>
      <c r="D20" s="7" t="s">
        <v>9</v>
      </c>
      <c r="E20" s="16">
        <v>8.0000000000000002E-3</v>
      </c>
      <c r="F20" s="16">
        <v>55</v>
      </c>
      <c r="G20" s="27" t="s">
        <v>26</v>
      </c>
      <c r="H20" s="16">
        <f>0.003+0.008</f>
        <v>1.0999999999999999E-2</v>
      </c>
      <c r="I20" s="16">
        <v>55</v>
      </c>
      <c r="J20" s="27" t="s">
        <v>26</v>
      </c>
      <c r="K20" s="16">
        <v>2.3E-2</v>
      </c>
      <c r="L20" s="16">
        <v>55</v>
      </c>
      <c r="M20" s="27" t="s">
        <v>26</v>
      </c>
      <c r="N20" s="11">
        <v>0</v>
      </c>
      <c r="O20" s="12">
        <f t="shared" si="0"/>
        <v>0</v>
      </c>
      <c r="P20" s="13">
        <f t="shared" si="1"/>
        <v>0</v>
      </c>
    </row>
    <row r="21" spans="2:30" x14ac:dyDescent="0.2">
      <c r="B21" s="7"/>
      <c r="C21" s="22"/>
      <c r="D21" s="7" t="s">
        <v>10</v>
      </c>
      <c r="E21" s="16">
        <v>8.0000000000000002E-3</v>
      </c>
      <c r="F21" s="16">
        <v>55</v>
      </c>
      <c r="G21" s="27" t="s">
        <v>26</v>
      </c>
      <c r="H21" s="16">
        <f>0.001+0.008</f>
        <v>9.0000000000000011E-3</v>
      </c>
      <c r="I21" s="16">
        <v>55</v>
      </c>
      <c r="J21" s="27" t="s">
        <v>26</v>
      </c>
      <c r="K21" s="16">
        <v>1.6E-2</v>
      </c>
      <c r="L21" s="16">
        <v>55</v>
      </c>
      <c r="M21" s="27" t="s">
        <v>26</v>
      </c>
      <c r="N21" s="11">
        <v>0</v>
      </c>
      <c r="O21" s="12">
        <f t="shared" si="0"/>
        <v>0</v>
      </c>
      <c r="P21" s="13">
        <f t="shared" si="1"/>
        <v>0</v>
      </c>
    </row>
    <row r="22" spans="2:30" x14ac:dyDescent="0.2">
      <c r="B22" s="7"/>
      <c r="C22" s="22"/>
      <c r="D22" s="7" t="s">
        <v>11</v>
      </c>
      <c r="E22" s="16">
        <v>0.01</v>
      </c>
      <c r="F22" s="16">
        <v>55</v>
      </c>
      <c r="G22" s="27" t="s">
        <v>26</v>
      </c>
      <c r="H22" s="16">
        <f>0.002+0.01</f>
        <v>1.2E-2</v>
      </c>
      <c r="I22" s="16">
        <v>55</v>
      </c>
      <c r="J22" s="27" t="s">
        <v>26</v>
      </c>
      <c r="K22" s="16">
        <v>8.9999999999999993E-3</v>
      </c>
      <c r="L22" s="16">
        <v>55</v>
      </c>
      <c r="M22" s="27" t="s">
        <v>26</v>
      </c>
      <c r="N22" s="11">
        <v>0</v>
      </c>
      <c r="O22" s="12">
        <f t="shared" si="0"/>
        <v>0</v>
      </c>
      <c r="P22" s="13">
        <f t="shared" si="1"/>
        <v>0</v>
      </c>
    </row>
    <row r="23" spans="2:30" x14ac:dyDescent="0.2">
      <c r="B23" s="7"/>
      <c r="C23" s="22" t="s">
        <v>15</v>
      </c>
      <c r="D23" s="7" t="s">
        <v>4</v>
      </c>
      <c r="E23" s="7">
        <v>8.0000000000000002E-3</v>
      </c>
      <c r="F23" s="7">
        <v>54</v>
      </c>
      <c r="G23" s="27">
        <v>1.2</v>
      </c>
      <c r="H23" s="8">
        <f>0.005+0.008</f>
        <v>1.3000000000000001E-2</v>
      </c>
      <c r="I23" s="8">
        <v>54</v>
      </c>
      <c r="J23" s="28">
        <v>1.2</v>
      </c>
      <c r="K23" s="8">
        <v>1.7000000000000001E-2</v>
      </c>
      <c r="L23" s="8">
        <v>54</v>
      </c>
      <c r="M23" s="28">
        <v>1.2</v>
      </c>
      <c r="N23" s="11">
        <v>5.9522999999999998E-3</v>
      </c>
      <c r="O23" s="12">
        <f t="shared" si="0"/>
        <v>0</v>
      </c>
      <c r="P23" s="13">
        <f t="shared" si="1"/>
        <v>0</v>
      </c>
    </row>
    <row r="24" spans="2:30" x14ac:dyDescent="0.2">
      <c r="B24" s="7"/>
      <c r="C24" s="22"/>
      <c r="D24" s="7" t="s">
        <v>5</v>
      </c>
      <c r="E24" s="7">
        <v>6.0000000000000001E-3</v>
      </c>
      <c r="F24" s="7">
        <v>54</v>
      </c>
      <c r="G24" s="27" t="s">
        <v>26</v>
      </c>
      <c r="H24" s="8">
        <f>0.002+0.006</f>
        <v>8.0000000000000002E-3</v>
      </c>
      <c r="I24" s="8">
        <v>54</v>
      </c>
      <c r="J24" s="27" t="s">
        <v>26</v>
      </c>
      <c r="K24" s="8">
        <v>0.01</v>
      </c>
      <c r="L24" s="8">
        <v>54</v>
      </c>
      <c r="M24" s="27" t="s">
        <v>26</v>
      </c>
      <c r="N24" s="11">
        <v>0</v>
      </c>
      <c r="O24" s="12">
        <f t="shared" si="0"/>
        <v>0</v>
      </c>
      <c r="P24" s="13">
        <f t="shared" si="1"/>
        <v>0</v>
      </c>
    </row>
    <row r="25" spans="2:30" x14ac:dyDescent="0.2">
      <c r="B25" s="7"/>
      <c r="C25" s="22"/>
      <c r="D25" s="7" t="s">
        <v>9</v>
      </c>
      <c r="E25" s="7">
        <v>6.0000000000000001E-3</v>
      </c>
      <c r="F25" s="7">
        <v>54</v>
      </c>
      <c r="G25" s="27" t="s">
        <v>26</v>
      </c>
      <c r="H25" s="8">
        <f>0.001+0.006</f>
        <v>7.0000000000000001E-3</v>
      </c>
      <c r="I25" s="8">
        <v>54</v>
      </c>
      <c r="J25" s="27" t="s">
        <v>26</v>
      </c>
      <c r="K25" s="8">
        <v>2.1000000000000001E-2</v>
      </c>
      <c r="L25" s="8">
        <v>54</v>
      </c>
      <c r="M25" s="27" t="s">
        <v>26</v>
      </c>
      <c r="N25" s="11">
        <v>0</v>
      </c>
      <c r="O25" s="12">
        <f t="shared" si="0"/>
        <v>0</v>
      </c>
      <c r="P25" s="13">
        <f t="shared" si="1"/>
        <v>0</v>
      </c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</row>
    <row r="26" spans="2:30" x14ac:dyDescent="0.2">
      <c r="B26" s="7"/>
      <c r="C26" s="22"/>
      <c r="D26" s="7" t="s">
        <v>10</v>
      </c>
      <c r="E26" s="7">
        <v>7.0000000000000001E-3</v>
      </c>
      <c r="F26" s="7">
        <v>54</v>
      </c>
      <c r="G26" s="27" t="s">
        <v>26</v>
      </c>
      <c r="H26" s="8">
        <f>0.001+0.007</f>
        <v>8.0000000000000002E-3</v>
      </c>
      <c r="I26" s="8">
        <v>54</v>
      </c>
      <c r="J26" s="27" t="s">
        <v>26</v>
      </c>
      <c r="K26" s="8">
        <v>1.2999999999999999E-2</v>
      </c>
      <c r="L26" s="8">
        <v>54</v>
      </c>
      <c r="M26" s="27" t="s">
        <v>26</v>
      </c>
      <c r="N26" s="11">
        <v>0</v>
      </c>
      <c r="O26" s="12">
        <f t="shared" si="0"/>
        <v>0</v>
      </c>
      <c r="P26" s="13">
        <f t="shared" si="1"/>
        <v>0</v>
      </c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</row>
    <row r="27" spans="2:30" x14ac:dyDescent="0.2">
      <c r="B27" s="7"/>
      <c r="C27" s="22"/>
      <c r="D27" s="7" t="s">
        <v>11</v>
      </c>
      <c r="E27" s="7">
        <v>8.0000000000000002E-3</v>
      </c>
      <c r="F27" s="7">
        <v>54</v>
      </c>
      <c r="G27" s="27" t="s">
        <v>26</v>
      </c>
      <c r="H27" s="8">
        <f>0.002+0.008</f>
        <v>0.01</v>
      </c>
      <c r="I27" s="8">
        <v>54</v>
      </c>
      <c r="J27" s="27" t="s">
        <v>26</v>
      </c>
      <c r="K27" s="8">
        <v>8.0000000000000002E-3</v>
      </c>
      <c r="L27" s="8">
        <v>54</v>
      </c>
      <c r="M27" s="27" t="s">
        <v>26</v>
      </c>
      <c r="N27" s="11">
        <v>0</v>
      </c>
      <c r="O27" s="12">
        <f t="shared" si="0"/>
        <v>0</v>
      </c>
      <c r="P27" s="13">
        <f t="shared" si="1"/>
        <v>0</v>
      </c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</row>
    <row r="28" spans="2:30" x14ac:dyDescent="0.2">
      <c r="C28" s="22" t="s">
        <v>16</v>
      </c>
      <c r="D28" s="7" t="s">
        <v>4</v>
      </c>
      <c r="E28" s="10">
        <v>0.192</v>
      </c>
      <c r="F28" s="10">
        <v>1213</v>
      </c>
      <c r="G28" s="28">
        <v>16.249695493300798</v>
      </c>
      <c r="H28" s="10">
        <v>0.28799999999999998</v>
      </c>
      <c r="I28" s="10">
        <v>132</v>
      </c>
      <c r="J28" s="28">
        <v>4.2448233861144899</v>
      </c>
      <c r="K28" s="10">
        <v>0.27200000000000002</v>
      </c>
      <c r="L28" s="10">
        <v>105</v>
      </c>
      <c r="M28" s="28">
        <v>3.89403166869671</v>
      </c>
      <c r="N28" s="12">
        <v>0.93828</v>
      </c>
      <c r="O28" s="12">
        <f t="shared" si="0"/>
        <v>0.91343775762572132</v>
      </c>
      <c r="P28" s="13">
        <f t="shared" si="1"/>
        <v>0.20454545454545456</v>
      </c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</row>
    <row r="29" spans="2:30" x14ac:dyDescent="0.2">
      <c r="B29" s="7"/>
      <c r="C29" s="22"/>
      <c r="D29" s="7" t="s">
        <v>5</v>
      </c>
      <c r="E29" s="10">
        <v>0.45400000000000001</v>
      </c>
      <c r="F29" s="10">
        <v>2905</v>
      </c>
      <c r="G29" s="28">
        <v>10.141112828438899</v>
      </c>
      <c r="H29" s="10">
        <v>1.2270000000000001</v>
      </c>
      <c r="I29" s="10">
        <v>521</v>
      </c>
      <c r="J29" s="28">
        <v>4.7799072642967504</v>
      </c>
      <c r="K29" s="10">
        <v>2.1669999999999998</v>
      </c>
      <c r="L29" s="10">
        <v>324</v>
      </c>
      <c r="M29" s="28">
        <v>3.7893353941267298</v>
      </c>
      <c r="N29" s="12">
        <v>0.90010999999999997</v>
      </c>
      <c r="O29" s="12">
        <f t="shared" si="0"/>
        <v>0.88846815834767645</v>
      </c>
      <c r="P29" s="13">
        <f t="shared" si="1"/>
        <v>0.3781190019193858</v>
      </c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</row>
    <row r="30" spans="2:30" x14ac:dyDescent="0.2">
      <c r="B30" s="7"/>
      <c r="C30" s="22"/>
      <c r="D30" s="7" t="s">
        <v>9</v>
      </c>
      <c r="E30" s="10">
        <v>1.131</v>
      </c>
      <c r="F30" s="10">
        <v>6199</v>
      </c>
      <c r="G30" s="28">
        <v>6.7984231112753699</v>
      </c>
      <c r="H30" s="10">
        <v>7.9550000000000001</v>
      </c>
      <c r="I30" s="10">
        <v>1583</v>
      </c>
      <c r="J30" s="28">
        <v>4.4323200591333203</v>
      </c>
      <c r="K30" s="10">
        <v>10.420999999999999</v>
      </c>
      <c r="L30" s="10">
        <v>949</v>
      </c>
      <c r="M30" s="28">
        <v>3.8278357818226598</v>
      </c>
      <c r="N30" s="12">
        <v>0.85658000000000001</v>
      </c>
      <c r="O30" s="12">
        <f t="shared" si="0"/>
        <v>0.84691079206323605</v>
      </c>
      <c r="P30" s="13">
        <f t="shared" si="1"/>
        <v>0.40050536955148452</v>
      </c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</row>
    <row r="31" spans="2:30" x14ac:dyDescent="0.2">
      <c r="B31" s="7"/>
      <c r="C31" s="22"/>
      <c r="D31" s="7" t="s">
        <v>10</v>
      </c>
      <c r="E31" s="10">
        <v>3.9180000000000001</v>
      </c>
      <c r="F31" s="10">
        <v>11383</v>
      </c>
      <c r="G31" s="28">
        <v>4.7284166375393202</v>
      </c>
      <c r="H31" s="10">
        <v>36.603000000000002</v>
      </c>
      <c r="I31" s="10">
        <v>3887</v>
      </c>
      <c r="J31" s="28">
        <v>3.6662006291506399</v>
      </c>
      <c r="K31" s="10">
        <v>20.532</v>
      </c>
      <c r="L31" s="10">
        <v>2403</v>
      </c>
      <c r="M31" s="28">
        <v>3.4334776257180999</v>
      </c>
      <c r="N31" s="12">
        <v>0.79627999999999999</v>
      </c>
      <c r="O31" s="12">
        <f t="shared" si="0"/>
        <v>0.7888957216902398</v>
      </c>
      <c r="P31" s="13">
        <f t="shared" si="1"/>
        <v>0.38178543864162595</v>
      </c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</row>
    <row r="32" spans="2:30" x14ac:dyDescent="0.2">
      <c r="B32" s="7"/>
      <c r="C32" s="22"/>
      <c r="D32" s="7" t="s">
        <v>11</v>
      </c>
      <c r="E32" s="10">
        <v>4.649</v>
      </c>
      <c r="F32" s="10">
        <v>11383</v>
      </c>
      <c r="G32" s="28">
        <v>3.4070032225027398</v>
      </c>
      <c r="H32" s="10">
        <v>46.725000000000001</v>
      </c>
      <c r="I32" s="10">
        <v>5820</v>
      </c>
      <c r="J32" s="28">
        <v>2.9229638021780899</v>
      </c>
      <c r="K32" s="10">
        <v>29.457999999999998</v>
      </c>
      <c r="L32" s="10">
        <v>4693</v>
      </c>
      <c r="M32" s="28">
        <v>2.8822604787611099</v>
      </c>
      <c r="N32" s="12">
        <v>0.71272000000000002</v>
      </c>
      <c r="O32" s="12">
        <f t="shared" si="0"/>
        <v>0.5877185276289203</v>
      </c>
      <c r="P32" s="13">
        <f t="shared" si="1"/>
        <v>0.1936426116838488</v>
      </c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</row>
    <row r="33" spans="2:30" ht="14.25" customHeight="1" x14ac:dyDescent="0.2">
      <c r="B33" s="7"/>
      <c r="C33" s="22" t="s">
        <v>17</v>
      </c>
      <c r="D33" s="7" t="s">
        <v>4</v>
      </c>
      <c r="E33" s="7">
        <v>5.1999999999999998E-2</v>
      </c>
      <c r="F33" s="14">
        <v>98</v>
      </c>
      <c r="G33" s="28">
        <v>5.0238095238095202</v>
      </c>
      <c r="H33" s="14">
        <f>0.015+0.052</f>
        <v>6.7000000000000004E-2</v>
      </c>
      <c r="I33" s="14">
        <v>57</v>
      </c>
      <c r="J33" s="28">
        <v>1.9285714285714199</v>
      </c>
      <c r="K33" s="14">
        <v>3.7999999999999999E-2</v>
      </c>
      <c r="L33" s="15">
        <v>59</v>
      </c>
      <c r="M33" s="28">
        <v>1.9761904761904701</v>
      </c>
      <c r="N33" s="12">
        <v>0.48</v>
      </c>
      <c r="O33" s="12">
        <f t="shared" si="0"/>
        <v>0.39795918367346939</v>
      </c>
      <c r="P33" s="13">
        <f t="shared" si="1"/>
        <v>-3.5087719298245612E-2</v>
      </c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</row>
    <row r="34" spans="2:30" x14ac:dyDescent="0.2">
      <c r="B34" s="7"/>
      <c r="C34" s="22"/>
      <c r="D34" s="7" t="s">
        <v>5</v>
      </c>
      <c r="E34" s="7">
        <v>3.9E-2</v>
      </c>
      <c r="F34" s="14">
        <v>98</v>
      </c>
      <c r="G34" s="28">
        <v>3.0956521739130398</v>
      </c>
      <c r="H34" s="14">
        <f>0.017+0.039</f>
        <v>5.6000000000000001E-2</v>
      </c>
      <c r="I34" s="14">
        <v>75</v>
      </c>
      <c r="J34" s="28">
        <v>1.8956521739130401</v>
      </c>
      <c r="K34" s="14">
        <v>0.10100000000000001</v>
      </c>
      <c r="L34" s="14">
        <v>74</v>
      </c>
      <c r="M34" s="28">
        <v>1.8434782608695599</v>
      </c>
      <c r="N34" s="12">
        <v>0.43233080000000002</v>
      </c>
      <c r="O34" s="12">
        <f t="shared" si="0"/>
        <v>0.24489795918367346</v>
      </c>
      <c r="P34" s="13">
        <f t="shared" si="1"/>
        <v>1.3333333333333334E-2</v>
      </c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</row>
    <row r="35" spans="2:30" x14ac:dyDescent="0.2">
      <c r="B35" s="7"/>
      <c r="C35" s="22"/>
      <c r="D35" s="7" t="s">
        <v>9</v>
      </c>
      <c r="E35" s="7">
        <v>2.7E-2</v>
      </c>
      <c r="F35" s="14">
        <v>98</v>
      </c>
      <c r="G35" s="28">
        <v>2.2363636363636301</v>
      </c>
      <c r="H35" s="14">
        <v>3.2000000000000001E-2</v>
      </c>
      <c r="I35" s="14">
        <v>98</v>
      </c>
      <c r="J35" s="28">
        <v>2.2363636363636301</v>
      </c>
      <c r="K35" s="14">
        <v>0.112</v>
      </c>
      <c r="L35" s="14">
        <v>98</v>
      </c>
      <c r="M35" s="28">
        <v>2.2363636363636301</v>
      </c>
      <c r="N35" s="12">
        <v>0.2894736</v>
      </c>
      <c r="O35" s="12">
        <f t="shared" ref="O35:O52" si="2">(F35-L35)/F35</f>
        <v>0</v>
      </c>
      <c r="P35" s="13">
        <f t="shared" si="1"/>
        <v>0</v>
      </c>
      <c r="Q35" s="1"/>
      <c r="R35" s="1"/>
      <c r="S35" s="8"/>
      <c r="T35" s="1"/>
      <c r="U35" s="8"/>
      <c r="V35" s="1"/>
      <c r="W35" s="1"/>
      <c r="X35" s="1"/>
      <c r="Y35" s="1"/>
      <c r="Z35" s="1"/>
      <c r="AA35" s="1"/>
      <c r="AB35" s="1"/>
      <c r="AC35" s="1"/>
      <c r="AD35" s="1"/>
    </row>
    <row r="36" spans="2:30" x14ac:dyDescent="0.2">
      <c r="B36" s="7"/>
      <c r="C36" s="22"/>
      <c r="D36" s="7" t="s">
        <v>10</v>
      </c>
      <c r="E36" s="7">
        <v>1.4E-2</v>
      </c>
      <c r="F36" s="14">
        <v>98</v>
      </c>
      <c r="G36" s="27" t="s">
        <v>26</v>
      </c>
      <c r="H36" s="14">
        <v>2.3E-2</v>
      </c>
      <c r="I36" s="14">
        <v>98</v>
      </c>
      <c r="J36" s="27" t="s">
        <v>26</v>
      </c>
      <c r="K36" s="14">
        <v>0.10100000000000001</v>
      </c>
      <c r="L36" s="14">
        <v>98</v>
      </c>
      <c r="M36" s="27" t="s">
        <v>26</v>
      </c>
      <c r="N36" s="12">
        <v>0</v>
      </c>
      <c r="O36" s="12">
        <f t="shared" si="2"/>
        <v>0</v>
      </c>
      <c r="P36" s="13">
        <f t="shared" si="1"/>
        <v>0</v>
      </c>
      <c r="Q36" s="1"/>
      <c r="R36" s="1"/>
      <c r="S36" s="1"/>
      <c r="T36" s="8"/>
      <c r="U36" s="3"/>
      <c r="V36" s="3"/>
      <c r="W36" s="1"/>
      <c r="X36" s="1"/>
      <c r="Y36" s="3"/>
      <c r="Z36" s="1"/>
      <c r="AA36" s="1"/>
      <c r="AB36" s="1"/>
      <c r="AC36" s="1"/>
      <c r="AD36" s="1"/>
    </row>
    <row r="37" spans="2:30" x14ac:dyDescent="0.2">
      <c r="C37" s="22"/>
      <c r="D37" s="7" t="s">
        <v>11</v>
      </c>
      <c r="E37" s="7">
        <v>2.4E-2</v>
      </c>
      <c r="F37" s="7">
        <v>98</v>
      </c>
      <c r="G37" s="27" t="s">
        <v>26</v>
      </c>
      <c r="H37" s="8">
        <v>2.5000000000000001E-2</v>
      </c>
      <c r="I37" s="8">
        <v>98</v>
      </c>
      <c r="J37" s="27" t="s">
        <v>26</v>
      </c>
      <c r="K37" s="8">
        <v>3.9E-2</v>
      </c>
      <c r="L37" s="8">
        <v>98</v>
      </c>
      <c r="M37" s="27" t="s">
        <v>26</v>
      </c>
      <c r="N37" s="12">
        <v>0</v>
      </c>
      <c r="O37" s="12">
        <f t="shared" si="2"/>
        <v>0</v>
      </c>
      <c r="P37" s="13">
        <f t="shared" si="1"/>
        <v>0</v>
      </c>
      <c r="Q37" s="1"/>
      <c r="R37" s="1"/>
      <c r="S37" s="1"/>
      <c r="T37" s="8"/>
      <c r="U37" s="3"/>
      <c r="V37" s="3"/>
      <c r="W37" s="1"/>
      <c r="X37" s="1"/>
      <c r="Y37" s="3"/>
      <c r="Z37" s="1"/>
      <c r="AA37" s="1"/>
      <c r="AB37" s="1"/>
      <c r="AC37" s="1"/>
      <c r="AD37" s="1"/>
    </row>
    <row r="38" spans="2:30" x14ac:dyDescent="0.2">
      <c r="B38" s="7"/>
      <c r="C38" s="22" t="s">
        <v>18</v>
      </c>
      <c r="D38" s="7" t="s">
        <v>4</v>
      </c>
      <c r="E38" s="7">
        <v>0.26100000000000001</v>
      </c>
      <c r="F38" s="7">
        <v>1836</v>
      </c>
      <c r="G38" s="27">
        <v>25.498842592592499</v>
      </c>
      <c r="H38" s="8">
        <v>0.41399999999999998</v>
      </c>
      <c r="I38" s="8">
        <v>118</v>
      </c>
      <c r="J38" s="28">
        <v>3.9317129629629601</v>
      </c>
      <c r="K38" s="4">
        <v>0.36099999999999999</v>
      </c>
      <c r="L38" s="4">
        <v>95</v>
      </c>
      <c r="M38" s="29">
        <v>3.7893518518518499</v>
      </c>
      <c r="N38" s="12">
        <v>0.96221999999999996</v>
      </c>
      <c r="O38" s="12">
        <f t="shared" si="2"/>
        <v>0.94825708061002179</v>
      </c>
      <c r="P38" s="13">
        <f t="shared" si="1"/>
        <v>0.19491525423728814</v>
      </c>
      <c r="Q38" s="1"/>
      <c r="R38" s="1"/>
      <c r="S38" s="1"/>
      <c r="T38" s="8"/>
      <c r="U38" s="3"/>
      <c r="V38" s="3"/>
      <c r="W38" s="1"/>
      <c r="X38" s="1"/>
      <c r="Y38" s="3"/>
      <c r="Z38" s="1"/>
      <c r="AA38" s="1"/>
      <c r="AB38" s="1"/>
      <c r="AC38" s="1"/>
      <c r="AD38" s="1"/>
    </row>
    <row r="39" spans="2:30" x14ac:dyDescent="0.2">
      <c r="B39" s="7"/>
      <c r="C39" s="22"/>
      <c r="D39" s="7" t="s">
        <v>5</v>
      </c>
      <c r="E39" s="7">
        <v>0.58599999999999997</v>
      </c>
      <c r="F39" s="7">
        <v>4072</v>
      </c>
      <c r="G39" s="27">
        <v>14.3535239173506</v>
      </c>
      <c r="H39" s="8">
        <v>1.5289999999999999</v>
      </c>
      <c r="I39" s="8">
        <v>544</v>
      </c>
      <c r="J39" s="28">
        <v>5.4950467025191001</v>
      </c>
      <c r="K39" s="4">
        <v>3.1779999999999999</v>
      </c>
      <c r="L39" s="4">
        <v>313</v>
      </c>
      <c r="M39" s="29">
        <v>4.6374186243985198</v>
      </c>
      <c r="N39" s="12">
        <v>0.89375159999999998</v>
      </c>
      <c r="O39" s="12">
        <f t="shared" si="2"/>
        <v>0.92313359528487227</v>
      </c>
      <c r="P39" s="13">
        <f t="shared" si="1"/>
        <v>0.42463235294117646</v>
      </c>
      <c r="Q39" s="1"/>
      <c r="R39" s="1"/>
      <c r="S39" s="1"/>
      <c r="T39" s="8"/>
      <c r="U39" s="3"/>
      <c r="V39" s="3"/>
      <c r="W39" s="1"/>
      <c r="X39" s="1"/>
      <c r="Y39" s="3"/>
      <c r="Z39" s="1"/>
      <c r="AA39" s="1"/>
      <c r="AB39" s="1"/>
      <c r="AC39" s="1"/>
      <c r="AD39" s="1"/>
    </row>
    <row r="40" spans="2:30" x14ac:dyDescent="0.2">
      <c r="B40" s="7"/>
      <c r="C40" s="22"/>
      <c r="D40" s="7" t="s">
        <v>9</v>
      </c>
      <c r="E40" s="7">
        <v>0.91900000000000004</v>
      </c>
      <c r="F40" s="7">
        <v>7918</v>
      </c>
      <c r="G40" s="27">
        <v>8.7729485296235499</v>
      </c>
      <c r="H40" s="8">
        <v>8.0250000000000004</v>
      </c>
      <c r="I40" s="8">
        <v>1808</v>
      </c>
      <c r="J40" s="28">
        <v>5.2373916299432501</v>
      </c>
      <c r="K40" s="8">
        <v>16.803999999999998</v>
      </c>
      <c r="L40" s="8">
        <v>1033</v>
      </c>
      <c r="M40" s="28">
        <v>4.6644776635271699</v>
      </c>
      <c r="N40" s="12">
        <v>0.79892759999999996</v>
      </c>
      <c r="O40" s="12">
        <f t="shared" si="2"/>
        <v>0.86953776206112654</v>
      </c>
      <c r="P40" s="13">
        <f t="shared" si="1"/>
        <v>0.42865044247787609</v>
      </c>
      <c r="Q40" s="1"/>
      <c r="R40" s="1"/>
      <c r="S40" s="1"/>
      <c r="T40" s="8"/>
      <c r="U40" s="3"/>
      <c r="V40" s="3"/>
      <c r="W40" s="1"/>
      <c r="X40" s="1"/>
      <c r="Y40" s="3"/>
      <c r="Z40" s="1"/>
      <c r="AA40" s="1"/>
      <c r="AB40" s="1"/>
      <c r="AC40" s="1"/>
      <c r="AD40" s="1"/>
    </row>
    <row r="41" spans="2:30" x14ac:dyDescent="0.2">
      <c r="B41" s="7"/>
      <c r="C41" s="22"/>
      <c r="D41" s="7" t="s">
        <v>10</v>
      </c>
      <c r="E41" s="7">
        <v>3.3969999999999998</v>
      </c>
      <c r="F41" s="7">
        <v>10798</v>
      </c>
      <c r="G41" s="27">
        <v>5.6821575317338002</v>
      </c>
      <c r="H41" s="8">
        <v>22.547999999999998</v>
      </c>
      <c r="I41" s="8">
        <v>4125</v>
      </c>
      <c r="J41" s="28">
        <v>4.1818365250568599</v>
      </c>
      <c r="K41" s="8">
        <v>43.271999999999998</v>
      </c>
      <c r="L41" s="8">
        <v>2846</v>
      </c>
      <c r="M41" s="28">
        <v>4.00523699464377</v>
      </c>
      <c r="N41" s="12">
        <v>0.69034680000000004</v>
      </c>
      <c r="O41" s="12">
        <f t="shared" si="2"/>
        <v>0.73643267271716983</v>
      </c>
      <c r="P41" s="13">
        <f t="shared" si="1"/>
        <v>0.31006060606060604</v>
      </c>
      <c r="Q41" s="1"/>
      <c r="R41" s="1"/>
      <c r="S41" s="1"/>
      <c r="T41" s="8"/>
      <c r="U41" s="3"/>
      <c r="V41" s="3"/>
      <c r="W41" s="1"/>
      <c r="X41" s="1"/>
      <c r="Y41" s="3"/>
      <c r="Z41" s="1"/>
      <c r="AA41" s="1"/>
      <c r="AB41" s="1"/>
      <c r="AC41" s="1"/>
      <c r="AD41" s="1"/>
    </row>
    <row r="42" spans="2:30" x14ac:dyDescent="0.2">
      <c r="B42" s="7"/>
      <c r="C42" s="22"/>
      <c r="D42" s="7" t="s">
        <v>11</v>
      </c>
      <c r="E42" s="7">
        <v>4.8860000000000001</v>
      </c>
      <c r="F42" s="7">
        <v>10798</v>
      </c>
      <c r="G42" s="27">
        <v>3.85388371498648</v>
      </c>
      <c r="H42" s="8">
        <v>37.042999999999999</v>
      </c>
      <c r="I42" s="8">
        <v>7022</v>
      </c>
      <c r="J42" s="28">
        <v>3.2818254783181802</v>
      </c>
      <c r="K42" s="8">
        <v>73.986000000000004</v>
      </c>
      <c r="L42" s="8">
        <v>6732</v>
      </c>
      <c r="M42" s="28">
        <v>3.1927262455105101</v>
      </c>
      <c r="N42" s="12">
        <v>0.57536430000000005</v>
      </c>
      <c r="O42" s="12">
        <f t="shared" si="2"/>
        <v>0.37655121318762735</v>
      </c>
      <c r="P42" s="13">
        <f t="shared" si="1"/>
        <v>4.1298775277698659E-2</v>
      </c>
      <c r="Q42" s="1"/>
      <c r="R42" s="1"/>
      <c r="S42" s="1"/>
      <c r="T42" s="8"/>
      <c r="U42" s="3"/>
      <c r="V42" s="3"/>
      <c r="W42" s="1"/>
      <c r="X42" s="1"/>
      <c r="Y42" s="3"/>
      <c r="Z42" s="1"/>
      <c r="AA42" s="1"/>
      <c r="AB42" s="1"/>
      <c r="AC42" s="1"/>
      <c r="AD42" s="1"/>
    </row>
    <row r="43" spans="2:30" x14ac:dyDescent="0.2">
      <c r="B43" s="7"/>
      <c r="C43" s="22" t="s">
        <v>19</v>
      </c>
      <c r="D43" s="7" t="s">
        <v>4</v>
      </c>
      <c r="E43" s="7">
        <v>0.18149999999999999</v>
      </c>
      <c r="F43" s="7">
        <v>1010</v>
      </c>
      <c r="G43" s="27">
        <v>14.404993065187201</v>
      </c>
      <c r="H43" s="8">
        <f>0.084+0.154</f>
        <v>0.23799999999999999</v>
      </c>
      <c r="I43" s="8">
        <v>118</v>
      </c>
      <c r="J43" s="28">
        <v>3.2552011095700402</v>
      </c>
      <c r="K43" s="8">
        <v>0.27600000000000002</v>
      </c>
      <c r="L43" s="8">
        <v>95</v>
      </c>
      <c r="M43" s="28">
        <v>3.11789181692094</v>
      </c>
      <c r="N43" s="12">
        <v>0.87077300000000002</v>
      </c>
      <c r="O43" s="12">
        <f t="shared" si="2"/>
        <v>0.90594059405940597</v>
      </c>
      <c r="P43" s="13">
        <f t="shared" si="1"/>
        <v>0.19491525423728814</v>
      </c>
      <c r="Q43" s="1"/>
      <c r="R43" s="1"/>
      <c r="S43" s="1"/>
      <c r="T43" s="8"/>
      <c r="U43" s="3"/>
      <c r="V43" s="3"/>
      <c r="W43" s="2"/>
      <c r="X43" s="2"/>
      <c r="Y43" s="3"/>
      <c r="Z43" s="1"/>
      <c r="AA43" s="1"/>
      <c r="AB43" s="1"/>
      <c r="AC43" s="1"/>
      <c r="AD43" s="1"/>
    </row>
    <row r="44" spans="2:30" x14ac:dyDescent="0.2">
      <c r="B44" s="7"/>
      <c r="C44" s="22"/>
      <c r="D44" s="7" t="s">
        <v>5</v>
      </c>
      <c r="E44" s="16">
        <v>0.25900000000000001</v>
      </c>
      <c r="F44" s="16">
        <v>1630</v>
      </c>
      <c r="G44" s="28">
        <v>7.4260024803637803</v>
      </c>
      <c r="H44" s="16">
        <v>0.54300000000000004</v>
      </c>
      <c r="I44" s="16">
        <v>422</v>
      </c>
      <c r="J44" s="28">
        <v>3.5680033071517099</v>
      </c>
      <c r="K44" s="16">
        <v>1.147</v>
      </c>
      <c r="L44" s="16">
        <v>315</v>
      </c>
      <c r="M44" s="28">
        <v>3.4293096320793701</v>
      </c>
      <c r="N44" s="11">
        <v>0.78032250000000003</v>
      </c>
      <c r="O44" s="11">
        <f t="shared" si="2"/>
        <v>0.80674846625766872</v>
      </c>
      <c r="P44" s="13">
        <f t="shared" si="1"/>
        <v>0.25355450236966826</v>
      </c>
      <c r="Q44" s="1"/>
      <c r="R44" s="1"/>
      <c r="S44" s="1"/>
      <c r="T44" s="8"/>
      <c r="U44" s="3"/>
      <c r="V44" s="3"/>
      <c r="W44" s="1"/>
      <c r="X44" s="1"/>
      <c r="Y44" s="3"/>
      <c r="Z44" s="1"/>
      <c r="AA44" s="1"/>
      <c r="AB44" s="1"/>
      <c r="AC44" s="1"/>
      <c r="AD44" s="1"/>
    </row>
    <row r="45" spans="2:30" x14ac:dyDescent="0.2">
      <c r="B45" s="7"/>
      <c r="C45" s="22"/>
      <c r="D45" s="7" t="s">
        <v>9</v>
      </c>
      <c r="E45" s="16">
        <v>0.39800000000000002</v>
      </c>
      <c r="F45" s="16">
        <v>2284</v>
      </c>
      <c r="G45" s="28">
        <v>4.3486922648859201</v>
      </c>
      <c r="H45" s="16">
        <v>1.161</v>
      </c>
      <c r="I45" s="16">
        <v>1055</v>
      </c>
      <c r="J45" s="28">
        <v>3.0992209237618198</v>
      </c>
      <c r="K45" s="16">
        <v>4.4020000000000001</v>
      </c>
      <c r="L45" s="16">
        <v>924</v>
      </c>
      <c r="M45" s="28">
        <v>3.1116861435726202</v>
      </c>
      <c r="N45" s="11">
        <v>0.6623907</v>
      </c>
      <c r="O45" s="11">
        <f t="shared" si="2"/>
        <v>0.59544658493870406</v>
      </c>
      <c r="P45" s="13">
        <f t="shared" si="1"/>
        <v>0.12417061611374408</v>
      </c>
      <c r="Q45" s="1"/>
      <c r="R45" s="1"/>
      <c r="S45" s="1"/>
      <c r="T45" s="8"/>
      <c r="U45" s="3"/>
      <c r="V45" s="3"/>
      <c r="W45" s="1"/>
      <c r="X45" s="1"/>
      <c r="Y45" s="3"/>
      <c r="Z45" s="1"/>
      <c r="AA45" s="1"/>
      <c r="AB45" s="1"/>
      <c r="AC45" s="1"/>
      <c r="AD45" s="1"/>
    </row>
    <row r="46" spans="2:30" x14ac:dyDescent="0.2">
      <c r="C46" s="22"/>
      <c r="D46" s="7" t="s">
        <v>10</v>
      </c>
      <c r="E46" s="16">
        <v>0.63300000000000001</v>
      </c>
      <c r="F46" s="16">
        <v>2860</v>
      </c>
      <c r="G46" s="28">
        <v>2.8202608540289398</v>
      </c>
      <c r="H46" s="16">
        <v>2.1640000000000001</v>
      </c>
      <c r="I46" s="16">
        <v>2165</v>
      </c>
      <c r="J46" s="28">
        <v>2.5927920569692899</v>
      </c>
      <c r="K46" s="16">
        <v>8.9510000000000005</v>
      </c>
      <c r="L46" s="16">
        <v>2110</v>
      </c>
      <c r="M46" s="28">
        <v>2.5792644018479201</v>
      </c>
      <c r="N46" s="11">
        <v>0.52800460000000005</v>
      </c>
      <c r="O46" s="11">
        <f t="shared" si="2"/>
        <v>0.26223776223776224</v>
      </c>
      <c r="P46" s="13">
        <f t="shared" si="1"/>
        <v>2.5404157043879907E-2</v>
      </c>
      <c r="Q46" s="1"/>
      <c r="R46" s="1"/>
      <c r="S46" s="1"/>
      <c r="T46" s="1"/>
      <c r="U46" s="1"/>
      <c r="V46" s="1"/>
      <c r="W46" s="1"/>
      <c r="X46" s="1"/>
      <c r="Y46" s="3"/>
      <c r="Z46" s="3"/>
      <c r="AA46" s="1"/>
      <c r="AB46" s="1"/>
      <c r="AC46" s="1"/>
      <c r="AD46" s="1"/>
    </row>
    <row r="47" spans="2:30" x14ac:dyDescent="0.2">
      <c r="B47" s="7"/>
      <c r="C47" s="22"/>
      <c r="D47" s="7" t="s">
        <v>11</v>
      </c>
      <c r="E47" s="16">
        <v>0.877</v>
      </c>
      <c r="F47" s="16">
        <v>2860</v>
      </c>
      <c r="G47" s="28">
        <v>2.00025384179798</v>
      </c>
      <c r="H47" s="16">
        <v>2.6840000000000002</v>
      </c>
      <c r="I47" s="16">
        <v>2842</v>
      </c>
      <c r="J47" s="28">
        <v>1.97674418604651</v>
      </c>
      <c r="K47" s="16">
        <v>9.1080000000000005</v>
      </c>
      <c r="L47" s="16">
        <v>2841</v>
      </c>
      <c r="M47" s="28">
        <v>1.9753773455958401</v>
      </c>
      <c r="N47" s="11">
        <v>0.38948509999999997</v>
      </c>
      <c r="O47" s="11">
        <f t="shared" si="2"/>
        <v>6.6433566433566436E-3</v>
      </c>
      <c r="P47" s="13">
        <f t="shared" si="1"/>
        <v>3.5186488388458831E-4</v>
      </c>
      <c r="Q47" s="1"/>
      <c r="R47" s="1"/>
      <c r="S47" s="1"/>
      <c r="T47" s="1"/>
      <c r="U47" s="1"/>
      <c r="V47" s="1"/>
      <c r="W47" s="1"/>
      <c r="X47" s="1"/>
      <c r="Y47" s="3"/>
      <c r="Z47" s="3"/>
      <c r="AA47" s="1"/>
      <c r="AB47" s="1"/>
      <c r="AC47" s="1"/>
      <c r="AD47" s="1"/>
    </row>
    <row r="48" spans="2:30" x14ac:dyDescent="0.2">
      <c r="B48" s="7"/>
      <c r="C48" s="22" t="s">
        <v>20</v>
      </c>
      <c r="D48" s="7" t="s">
        <v>4</v>
      </c>
      <c r="E48" s="16">
        <v>5.8000000000000003E-2</v>
      </c>
      <c r="F48" s="16">
        <v>127</v>
      </c>
      <c r="G48" s="28">
        <v>3.1428571428571401</v>
      </c>
      <c r="H48" s="16">
        <v>4.2000000000000003E-2</v>
      </c>
      <c r="I48" s="16">
        <v>70</v>
      </c>
      <c r="J48" s="28">
        <v>1.98789346246973</v>
      </c>
      <c r="K48" s="16">
        <v>8.1199999999999994E-2</v>
      </c>
      <c r="L48" s="16">
        <v>68</v>
      </c>
      <c r="M48" s="28">
        <v>2.0266343825665798</v>
      </c>
      <c r="N48" s="11">
        <v>0.56575339999999996</v>
      </c>
      <c r="O48" s="11">
        <f t="shared" si="2"/>
        <v>0.46456692913385828</v>
      </c>
      <c r="P48" s="13">
        <f t="shared" si="1"/>
        <v>2.8571428571428571E-2</v>
      </c>
      <c r="Q48" s="1"/>
      <c r="R48" s="1"/>
      <c r="S48" s="8"/>
      <c r="T48" s="1"/>
      <c r="U48" s="8"/>
      <c r="V48" s="1"/>
      <c r="W48" s="1"/>
      <c r="X48" s="1"/>
      <c r="Y48" s="3"/>
      <c r="Z48" s="1"/>
      <c r="AA48" s="1"/>
      <c r="AB48" s="1"/>
      <c r="AC48" s="1"/>
      <c r="AD48" s="1"/>
    </row>
    <row r="49" spans="2:30" x14ac:dyDescent="0.2">
      <c r="B49" s="7"/>
      <c r="C49" s="22"/>
      <c r="D49" s="7" t="s">
        <v>5</v>
      </c>
      <c r="E49" s="16">
        <v>5.5E-2</v>
      </c>
      <c r="F49" s="16">
        <v>127</v>
      </c>
      <c r="G49" s="28">
        <v>1.82513181019332</v>
      </c>
      <c r="H49" s="16">
        <v>5.7000000000000002E-2</v>
      </c>
      <c r="I49" s="16">
        <v>124</v>
      </c>
      <c r="J49" s="28">
        <v>1.7697715289982401</v>
      </c>
      <c r="K49" s="16">
        <v>0.126</v>
      </c>
      <c r="L49" s="16">
        <v>124</v>
      </c>
      <c r="M49" s="28">
        <v>1.7697715289982401</v>
      </c>
      <c r="N49" s="11">
        <v>0.31558510000000001</v>
      </c>
      <c r="O49" s="11">
        <f t="shared" si="2"/>
        <v>2.3622047244094488E-2</v>
      </c>
      <c r="P49" s="13">
        <f t="shared" si="1"/>
        <v>0</v>
      </c>
      <c r="Q49" s="1"/>
      <c r="R49" s="1"/>
      <c r="S49" s="1"/>
      <c r="T49" s="8"/>
      <c r="U49" s="3"/>
      <c r="V49" s="3"/>
      <c r="W49" s="1"/>
      <c r="X49" s="1"/>
      <c r="Y49" s="3"/>
      <c r="Z49" s="1"/>
      <c r="AA49" s="1"/>
      <c r="AB49" s="1"/>
      <c r="AC49" s="1"/>
      <c r="AD49" s="1"/>
    </row>
    <row r="50" spans="2:30" x14ac:dyDescent="0.2">
      <c r="B50" s="7"/>
      <c r="C50" s="22"/>
      <c r="D50" s="7" t="s">
        <v>9</v>
      </c>
      <c r="E50" s="16">
        <v>0.113</v>
      </c>
      <c r="F50" s="16">
        <v>127</v>
      </c>
      <c r="G50" s="28">
        <v>1.3612804878048701</v>
      </c>
      <c r="H50" s="16">
        <v>0.20699999999999999</v>
      </c>
      <c r="I50" s="16">
        <v>127</v>
      </c>
      <c r="J50" s="28">
        <v>1.3612804878048701</v>
      </c>
      <c r="K50" s="16">
        <v>0.14499999999999999</v>
      </c>
      <c r="L50" s="16">
        <v>127</v>
      </c>
      <c r="M50" s="28">
        <v>1.3612804878048701</v>
      </c>
      <c r="N50" s="11">
        <v>0.14086320999999999</v>
      </c>
      <c r="O50" s="11">
        <f t="shared" si="2"/>
        <v>0</v>
      </c>
      <c r="P50" s="13">
        <f t="shared" si="1"/>
        <v>0</v>
      </c>
      <c r="Q50" s="1"/>
      <c r="R50" s="1"/>
      <c r="S50" s="1"/>
      <c r="T50" s="8"/>
      <c r="U50" s="3"/>
      <c r="V50" s="3"/>
      <c r="W50" s="1"/>
      <c r="X50" s="1"/>
      <c r="Y50" s="3"/>
      <c r="Z50" s="1"/>
      <c r="AA50" s="1"/>
      <c r="AB50" s="1"/>
      <c r="AC50" s="1"/>
      <c r="AD50" s="1"/>
    </row>
    <row r="51" spans="2:30" x14ac:dyDescent="0.2">
      <c r="B51" s="7"/>
      <c r="C51" s="22"/>
      <c r="D51" s="7" t="s">
        <v>10</v>
      </c>
      <c r="E51" s="16">
        <v>0.11799999999999999</v>
      </c>
      <c r="F51" s="16">
        <v>127</v>
      </c>
      <c r="G51" s="28">
        <v>1.16534391534391</v>
      </c>
      <c r="H51" s="16">
        <v>0.23400000000000001</v>
      </c>
      <c r="I51" s="16">
        <v>127</v>
      </c>
      <c r="J51" s="28">
        <v>1.16534391534391</v>
      </c>
      <c r="K51" s="16">
        <v>0.13900000000000001</v>
      </c>
      <c r="L51" s="16">
        <v>127</v>
      </c>
      <c r="M51" s="28">
        <v>1.16534391534391</v>
      </c>
      <c r="N51" s="11">
        <v>5.01792E-2</v>
      </c>
      <c r="O51" s="11">
        <f t="shared" si="2"/>
        <v>0</v>
      </c>
      <c r="P51" s="13">
        <f t="shared" si="1"/>
        <v>0</v>
      </c>
      <c r="Q51" s="1"/>
      <c r="R51" s="1"/>
      <c r="S51" s="1"/>
      <c r="T51" s="8"/>
      <c r="U51" s="3"/>
      <c r="V51" s="3"/>
      <c r="W51" s="1"/>
      <c r="X51" s="1"/>
      <c r="Y51" s="3"/>
      <c r="Z51" s="1"/>
      <c r="AA51" s="1"/>
      <c r="AB51" s="1"/>
      <c r="AC51" s="1"/>
      <c r="AD51" s="1"/>
    </row>
    <row r="52" spans="2:30" x14ac:dyDescent="0.2">
      <c r="B52" s="7"/>
      <c r="C52" s="22"/>
      <c r="D52" s="7" t="s">
        <v>11</v>
      </c>
      <c r="E52" s="16">
        <v>0.21099999999999999</v>
      </c>
      <c r="F52" s="16">
        <v>127</v>
      </c>
      <c r="G52" s="28">
        <v>1.0682730923694701</v>
      </c>
      <c r="H52" s="16">
        <v>0.36599999999999999</v>
      </c>
      <c r="I52" s="16">
        <v>127</v>
      </c>
      <c r="J52" s="28">
        <v>1.0682730923694701</v>
      </c>
      <c r="K52" s="16">
        <v>0.49399999999999999</v>
      </c>
      <c r="L52" s="16">
        <v>127</v>
      </c>
      <c r="M52" s="28">
        <v>1.0682730923694701</v>
      </c>
      <c r="N52" s="11">
        <v>1.45887E-2</v>
      </c>
      <c r="O52" s="11">
        <f t="shared" si="2"/>
        <v>0</v>
      </c>
      <c r="P52" s="13">
        <f t="shared" si="1"/>
        <v>0</v>
      </c>
      <c r="Q52" s="1"/>
      <c r="R52" s="1"/>
      <c r="S52" s="1"/>
      <c r="T52" s="8"/>
      <c r="U52" s="3"/>
      <c r="V52" s="3"/>
      <c r="W52" s="1"/>
      <c r="X52" s="1"/>
      <c r="Y52" s="3"/>
      <c r="Z52" s="1"/>
      <c r="AA52" s="1"/>
      <c r="AB52" s="1"/>
      <c r="AC52" s="1"/>
      <c r="AD52" s="1"/>
    </row>
    <row r="53" spans="2:30" x14ac:dyDescent="0.2">
      <c r="B53" s="7"/>
      <c r="O53" s="12"/>
      <c r="P53" s="12"/>
      <c r="Q53" s="1"/>
      <c r="R53" s="1"/>
      <c r="S53" s="1"/>
      <c r="T53" s="8"/>
      <c r="U53" s="3"/>
      <c r="V53" s="3"/>
      <c r="W53" s="1"/>
      <c r="X53" s="1"/>
      <c r="Y53" s="3"/>
      <c r="Z53" s="1"/>
      <c r="AA53" s="1"/>
      <c r="AB53" s="1"/>
      <c r="AC53" s="1"/>
      <c r="AD53" s="1"/>
    </row>
    <row r="54" spans="2:30" x14ac:dyDescent="0.2">
      <c r="B54" s="7"/>
      <c r="O54" s="12"/>
      <c r="P54" s="12"/>
      <c r="Q54" s="1"/>
      <c r="R54" s="1"/>
      <c r="S54" s="1"/>
      <c r="T54" s="8"/>
      <c r="U54" s="3"/>
      <c r="V54" s="3"/>
      <c r="W54" s="1"/>
      <c r="X54" s="1"/>
      <c r="Y54" s="3"/>
      <c r="Z54" s="1"/>
      <c r="AA54" s="1"/>
      <c r="AB54" s="1"/>
      <c r="AC54" s="1"/>
      <c r="AD54" s="1"/>
    </row>
    <row r="55" spans="2:30" x14ac:dyDescent="0.2">
      <c r="B55" s="7"/>
      <c r="K55" s="21"/>
      <c r="L55" s="21"/>
      <c r="O55" s="12"/>
      <c r="P55" s="12"/>
      <c r="Q55" s="1"/>
      <c r="R55" s="1"/>
      <c r="S55" s="1"/>
      <c r="T55" s="8"/>
      <c r="U55" s="3"/>
      <c r="V55" s="3"/>
      <c r="W55" s="2"/>
      <c r="X55" s="2"/>
      <c r="Y55" s="3"/>
      <c r="Z55" s="1"/>
      <c r="AA55" s="1"/>
      <c r="AB55" s="1"/>
      <c r="AC55" s="1"/>
      <c r="AD55" s="1"/>
    </row>
    <row r="56" spans="2:30" x14ac:dyDescent="0.2">
      <c r="C56" s="7"/>
      <c r="D56" s="7"/>
      <c r="O56" s="12"/>
      <c r="P56" s="12"/>
      <c r="Q56" s="1"/>
      <c r="R56" s="1"/>
      <c r="S56" s="1"/>
      <c r="T56" s="8"/>
      <c r="U56" s="3"/>
      <c r="V56" s="3"/>
      <c r="W56" s="1"/>
      <c r="X56" s="1"/>
      <c r="Y56" s="3"/>
      <c r="Z56" s="1"/>
      <c r="AA56" s="1"/>
      <c r="AB56" s="1"/>
      <c r="AC56" s="1"/>
      <c r="AD56" s="1"/>
    </row>
    <row r="57" spans="2:30" x14ac:dyDescent="0.2">
      <c r="B57" s="7"/>
      <c r="C57" s="7"/>
      <c r="D57" s="7"/>
      <c r="O57" s="12"/>
      <c r="P57" s="12"/>
      <c r="Q57" s="1"/>
      <c r="R57" s="1"/>
      <c r="S57" s="1"/>
      <c r="T57" s="8"/>
      <c r="U57" s="3"/>
      <c r="V57" s="3"/>
      <c r="W57" s="1"/>
      <c r="X57" s="1"/>
      <c r="Y57" s="3"/>
      <c r="Z57" s="1"/>
      <c r="AA57" s="1"/>
      <c r="AB57" s="1"/>
      <c r="AC57" s="1"/>
      <c r="AD57" s="1"/>
    </row>
    <row r="58" spans="2:30" x14ac:dyDescent="0.2">
      <c r="B58" s="7"/>
      <c r="D58" s="7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</row>
    <row r="59" spans="2:30" x14ac:dyDescent="0.2">
      <c r="B59" s="7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</row>
    <row r="60" spans="2:30" x14ac:dyDescent="0.2">
      <c r="B60" s="7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</row>
    <row r="61" spans="2:30" x14ac:dyDescent="0.2">
      <c r="B61" s="7"/>
      <c r="E61" s="6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</row>
    <row r="62" spans="2:30" x14ac:dyDescent="0.2">
      <c r="B62" s="7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</row>
    <row r="63" spans="2:30" x14ac:dyDescent="0.2">
      <c r="B63" s="7"/>
      <c r="C63" s="7"/>
      <c r="O63" s="12"/>
      <c r="P63" s="12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</row>
    <row r="64" spans="2:30" x14ac:dyDescent="0.2">
      <c r="B64" s="7"/>
      <c r="C64" s="7"/>
      <c r="E64" s="9"/>
      <c r="F64" s="9"/>
      <c r="G64" s="9"/>
      <c r="H64" s="5"/>
      <c r="I64" s="5"/>
      <c r="J64" s="5"/>
      <c r="K64" s="5"/>
      <c r="L64" s="5"/>
      <c r="M64" s="5"/>
      <c r="O64" s="12"/>
      <c r="P64" s="12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</row>
    <row r="65" spans="2:30" x14ac:dyDescent="0.2">
      <c r="C65" s="7"/>
      <c r="O65" s="12"/>
      <c r="P65" s="12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</row>
    <row r="66" spans="2:30" x14ac:dyDescent="0.2">
      <c r="B66" s="7"/>
      <c r="C66" s="7"/>
      <c r="D66" s="6"/>
      <c r="O66" s="12"/>
      <c r="P66" s="12"/>
    </row>
    <row r="67" spans="2:30" x14ac:dyDescent="0.2">
      <c r="B67" s="7"/>
    </row>
    <row r="68" spans="2:30" x14ac:dyDescent="0.2">
      <c r="B68" s="7"/>
    </row>
    <row r="69" spans="2:30" x14ac:dyDescent="0.2">
      <c r="B69" s="7"/>
    </row>
    <row r="70" spans="2:30" x14ac:dyDescent="0.2">
      <c r="B70" s="7"/>
    </row>
    <row r="71" spans="2:30" x14ac:dyDescent="0.2">
      <c r="B71" s="7"/>
    </row>
    <row r="72" spans="2:30" x14ac:dyDescent="0.2">
      <c r="B72" s="7"/>
      <c r="C72" s="7"/>
      <c r="O72" s="12"/>
      <c r="P72" s="12"/>
    </row>
    <row r="73" spans="2:30" x14ac:dyDescent="0.2">
      <c r="B73" s="7"/>
      <c r="C73" s="7"/>
      <c r="E73" s="20"/>
      <c r="F73" s="20"/>
      <c r="H73" s="21"/>
      <c r="I73" s="21"/>
      <c r="K73" s="21"/>
      <c r="L73" s="21"/>
      <c r="O73" s="12"/>
      <c r="P73" s="12"/>
    </row>
    <row r="74" spans="2:30" x14ac:dyDescent="0.2">
      <c r="C74" s="7"/>
      <c r="O74" s="12"/>
      <c r="P74" s="12"/>
    </row>
    <row r="75" spans="2:30" x14ac:dyDescent="0.2">
      <c r="B75" s="7"/>
      <c r="D75" s="7"/>
      <c r="O75" s="12"/>
      <c r="P75" s="12"/>
    </row>
    <row r="76" spans="2:30" x14ac:dyDescent="0.2">
      <c r="B76" s="7"/>
    </row>
    <row r="77" spans="2:30" x14ac:dyDescent="0.2">
      <c r="B77" s="7"/>
    </row>
    <row r="78" spans="2:30" x14ac:dyDescent="0.2">
      <c r="B78" s="7"/>
    </row>
    <row r="79" spans="2:30" x14ac:dyDescent="0.2">
      <c r="B79" s="7"/>
    </row>
    <row r="80" spans="2:30" x14ac:dyDescent="0.2">
      <c r="B80" s="7"/>
    </row>
    <row r="81" spans="2:16" x14ac:dyDescent="0.2">
      <c r="B81" s="7"/>
      <c r="O81" s="12"/>
      <c r="P81" s="12"/>
    </row>
    <row r="82" spans="2:16" x14ac:dyDescent="0.2">
      <c r="B82" s="7"/>
      <c r="E82" s="20"/>
      <c r="F82" s="20"/>
      <c r="H82" s="21"/>
      <c r="I82" s="21"/>
      <c r="K82" s="21"/>
      <c r="L82" s="21"/>
      <c r="O82" s="12"/>
      <c r="P82" s="12"/>
    </row>
    <row r="83" spans="2:16" x14ac:dyDescent="0.2">
      <c r="C83" s="7"/>
      <c r="O83" s="12"/>
      <c r="P83" s="12"/>
    </row>
    <row r="84" spans="2:16" x14ac:dyDescent="0.2">
      <c r="B84" s="7"/>
      <c r="D84" s="7"/>
      <c r="O84" s="12"/>
      <c r="P84" s="12"/>
    </row>
    <row r="85" spans="2:16" x14ac:dyDescent="0.2">
      <c r="B85" s="7"/>
    </row>
    <row r="86" spans="2:16" x14ac:dyDescent="0.2">
      <c r="B86" s="7"/>
    </row>
    <row r="87" spans="2:16" x14ac:dyDescent="0.2">
      <c r="B87" s="7"/>
    </row>
    <row r="88" spans="2:16" x14ac:dyDescent="0.2">
      <c r="B88" s="7"/>
    </row>
    <row r="89" spans="2:16" x14ac:dyDescent="0.2">
      <c r="B89" s="7"/>
    </row>
    <row r="90" spans="2:16" x14ac:dyDescent="0.2">
      <c r="B90" s="7"/>
      <c r="C90" s="7"/>
      <c r="D90" s="7"/>
      <c r="O90" s="12"/>
      <c r="P90" s="12"/>
    </row>
    <row r="91" spans="2:16" x14ac:dyDescent="0.2">
      <c r="B91" s="7"/>
      <c r="E91" s="20"/>
      <c r="F91" s="20"/>
      <c r="H91" s="21"/>
      <c r="I91" s="21"/>
      <c r="K91" s="21"/>
      <c r="L91" s="21"/>
      <c r="O91" s="12"/>
      <c r="P91" s="12"/>
    </row>
    <row r="92" spans="2:16" x14ac:dyDescent="0.2">
      <c r="O92" s="12"/>
      <c r="P92" s="12"/>
    </row>
    <row r="93" spans="2:16" x14ac:dyDescent="0.2">
      <c r="B93" s="7"/>
      <c r="D93" s="7"/>
      <c r="O93" s="12"/>
      <c r="P93" s="12"/>
    </row>
    <row r="94" spans="2:16" x14ac:dyDescent="0.2">
      <c r="B94" s="7"/>
    </row>
    <row r="95" spans="2:16" x14ac:dyDescent="0.2">
      <c r="B95" s="7"/>
    </row>
    <row r="96" spans="2:16" x14ac:dyDescent="0.2">
      <c r="B96" s="7"/>
    </row>
    <row r="97" spans="2:2" x14ac:dyDescent="0.2">
      <c r="B97" s="7"/>
    </row>
    <row r="98" spans="2:2" x14ac:dyDescent="0.2">
      <c r="B98" s="7"/>
    </row>
  </sheetData>
  <mergeCells count="26">
    <mergeCell ref="O1:P1"/>
    <mergeCell ref="E1:G1"/>
    <mergeCell ref="H1:J1"/>
    <mergeCell ref="K1:M1"/>
    <mergeCell ref="C18:C22"/>
    <mergeCell ref="C23:C27"/>
    <mergeCell ref="C28:C32"/>
    <mergeCell ref="N1:N2"/>
    <mergeCell ref="C8:C12"/>
    <mergeCell ref="C13:C17"/>
    <mergeCell ref="C3:C7"/>
    <mergeCell ref="C1:C2"/>
    <mergeCell ref="C33:C37"/>
    <mergeCell ref="K55:L55"/>
    <mergeCell ref="E73:F73"/>
    <mergeCell ref="H73:I73"/>
    <mergeCell ref="K73:L73"/>
    <mergeCell ref="C38:C42"/>
    <mergeCell ref="C43:C47"/>
    <mergeCell ref="C48:C52"/>
    <mergeCell ref="E82:F82"/>
    <mergeCell ref="H82:I82"/>
    <mergeCell ref="K82:L82"/>
    <mergeCell ref="E91:F91"/>
    <mergeCell ref="H91:I91"/>
    <mergeCell ref="K91:L9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2021-03-05T07:09:56Z</dcterms:modified>
</cp:coreProperties>
</file>