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81994A3-B84C-4718-9B58-71097AA375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0" l="1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3" i="10"/>
  <c r="L52" i="10" l="1"/>
  <c r="L51" i="10"/>
  <c r="L50" i="10"/>
  <c r="L49" i="10"/>
  <c r="L48" i="10"/>
  <c r="L47" i="10"/>
  <c r="L46" i="10"/>
  <c r="L45" i="10"/>
  <c r="L44" i="10"/>
  <c r="L43" i="10"/>
  <c r="G43" i="10"/>
  <c r="L42" i="10"/>
  <c r="L41" i="10"/>
  <c r="L40" i="10"/>
  <c r="L39" i="10"/>
  <c r="L38" i="10"/>
  <c r="L37" i="10"/>
  <c r="L36" i="10"/>
  <c r="L35" i="10"/>
  <c r="L34" i="10"/>
  <c r="G34" i="10"/>
  <c r="L33" i="10"/>
  <c r="G33" i="10"/>
  <c r="L32" i="10"/>
  <c r="L31" i="10"/>
  <c r="L30" i="10"/>
  <c r="L29" i="10"/>
  <c r="L28" i="10"/>
  <c r="L27" i="10"/>
  <c r="G27" i="10"/>
  <c r="L26" i="10"/>
  <c r="G26" i="10"/>
  <c r="L25" i="10"/>
  <c r="G25" i="10"/>
  <c r="L24" i="10"/>
  <c r="G24" i="10"/>
  <c r="L23" i="10"/>
  <c r="G23" i="10"/>
  <c r="L22" i="10"/>
  <c r="G22" i="10"/>
  <c r="L21" i="10"/>
  <c r="G21" i="10"/>
  <c r="L20" i="10"/>
  <c r="G20" i="10"/>
  <c r="L19" i="10"/>
  <c r="G19" i="10"/>
  <c r="L18" i="10"/>
  <c r="G18" i="10"/>
  <c r="L17" i="10"/>
  <c r="G17" i="10"/>
  <c r="L16" i="10"/>
  <c r="G16" i="10"/>
  <c r="L15" i="10"/>
  <c r="G15" i="10"/>
  <c r="L14" i="10"/>
  <c r="G14" i="10"/>
  <c r="L13" i="10"/>
  <c r="G13" i="10"/>
  <c r="L12" i="10"/>
  <c r="G12" i="10"/>
  <c r="L11" i="10"/>
  <c r="G11" i="10"/>
  <c r="L10" i="10"/>
  <c r="G10" i="10"/>
  <c r="L9" i="10"/>
  <c r="G9" i="10"/>
  <c r="L8" i="10"/>
  <c r="G8" i="10"/>
  <c r="L7" i="10"/>
  <c r="G7" i="10"/>
  <c r="L6" i="10"/>
  <c r="G6" i="10"/>
  <c r="L5" i="10"/>
  <c r="G5" i="10"/>
  <c r="L4" i="10"/>
  <c r="G4" i="10"/>
  <c r="L3" i="10"/>
  <c r="G3" i="10"/>
</calcChain>
</file>

<file path=xl/sharedStrings.xml><?xml version="1.0" encoding="utf-8"?>
<sst xmlns="http://schemas.openxmlformats.org/spreadsheetml/2006/main" count="75" uniqueCount="25">
  <si>
    <t>IPOG</t>
    <phoneticPr fontId="1" type="noConversion"/>
  </si>
  <si>
    <t>IPOG-PO</t>
    <phoneticPr fontId="1" type="noConversion"/>
  </si>
  <si>
    <t>time</t>
    <phoneticPr fontId="1" type="noConversion"/>
  </si>
  <si>
    <t># of tests</t>
    <phoneticPr fontId="1" type="noConversion"/>
  </si>
  <si>
    <t>t=2</t>
    <phoneticPr fontId="1" type="noConversion"/>
  </si>
  <si>
    <t>t=3</t>
    <phoneticPr fontId="1" type="noConversion"/>
  </si>
  <si>
    <t>G1</t>
    <phoneticPr fontId="1" type="noConversion"/>
  </si>
  <si>
    <t>IPOG-MM</t>
    <phoneticPr fontId="1" type="noConversion"/>
  </si>
  <si>
    <t>shared VC Ratio</t>
    <phoneticPr fontId="1" type="noConversion"/>
  </si>
  <si>
    <t>t=4</t>
  </si>
  <si>
    <t>t=5</t>
  </si>
  <si>
    <t>t=6</t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</si>
  <si>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</si>
  <si>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</si>
  <si>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</si>
  <si>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</si>
  <si>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G6</t>
    <phoneticPr fontId="1" type="noConversion"/>
  </si>
  <si>
    <t>G7</t>
    <phoneticPr fontId="1" type="noConversion"/>
  </si>
  <si>
    <t>G8</t>
    <phoneticPr fontId="1" type="noConversion"/>
  </si>
  <si>
    <t>G9</t>
    <phoneticPr fontId="1" type="noConversion"/>
  </si>
  <si>
    <t>G10</t>
    <phoneticPr fontId="1" type="noConversion"/>
  </si>
  <si>
    <t>strength</t>
    <phoneticPr fontId="1" type="noConversion"/>
  </si>
  <si>
    <t>model group</t>
    <phoneticPr fontId="1" type="noConversion"/>
  </si>
  <si>
    <t>IPOG-MM VS</t>
    <phoneticPr fontId="1" type="noConversion"/>
  </si>
  <si>
    <t>IPOG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</si>
</sst>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ill="1"/>
    <xf numFmtId="0" fontId="3" fillId="0" borderId="0" xfId="0" applyFont="1" applyFill="1"/>
    <xf numFmtId="10" fontId="0" fillId="0" borderId="0" xfId="1" applyNumberFormat="1" applyFont="1" applyFill="1" applyAlignment="1"/>
    <xf numFmtId="0" fontId="3" fillId="0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7E97-893F-4A63-9DF5-CD1D73F4408D}">
  <dimension ref="B1:AA98"/>
  <sheetViews>
    <sheetView tabSelected="1" zoomScaleNormal="100" workbookViewId="0">
      <pane ySplit="2" topLeftCell="A9" activePane="bottomLeft" state="frozen"/>
      <selection pane="bottomLeft" activeCell="G20" sqref="G20"/>
    </sheetView>
  </sheetViews>
  <sheetFormatPr defaultRowHeight="14.25" x14ac:dyDescent="0.2"/>
  <cols>
    <col min="4" max="4" width="8.25" bestFit="1" customWidth="1"/>
    <col min="5" max="6" width="9" style="7"/>
    <col min="7" max="10" width="9" style="8"/>
    <col min="11" max="11" width="15.125" style="12" bestFit="1" customWidth="1"/>
    <col min="12" max="12" width="14" style="13" bestFit="1" customWidth="1"/>
    <col min="13" max="13" width="10.375" style="13" bestFit="1" customWidth="1"/>
  </cols>
  <sheetData>
    <row r="1" spans="2:13" x14ac:dyDescent="0.2">
      <c r="C1" s="18" t="s">
        <v>22</v>
      </c>
      <c r="E1" s="17" t="s">
        <v>0</v>
      </c>
      <c r="F1" s="17"/>
      <c r="G1" s="20" t="s">
        <v>1</v>
      </c>
      <c r="H1" s="20"/>
      <c r="I1" s="20" t="s">
        <v>7</v>
      </c>
      <c r="J1" s="20"/>
      <c r="K1" s="21" t="s">
        <v>8</v>
      </c>
      <c r="L1" s="22" t="s">
        <v>23</v>
      </c>
      <c r="M1" s="22"/>
    </row>
    <row r="2" spans="2:13" x14ac:dyDescent="0.2">
      <c r="C2" s="18"/>
      <c r="D2" s="7" t="s">
        <v>21</v>
      </c>
      <c r="E2" s="7" t="s">
        <v>2</v>
      </c>
      <c r="F2" s="7" t="s">
        <v>3</v>
      </c>
      <c r="G2" s="8" t="s">
        <v>2</v>
      </c>
      <c r="H2" s="8" t="s">
        <v>3</v>
      </c>
      <c r="I2" s="8" t="s">
        <v>2</v>
      </c>
      <c r="J2" s="8" t="s">
        <v>3</v>
      </c>
      <c r="K2" s="21"/>
      <c r="L2" s="12" t="s">
        <v>24</v>
      </c>
      <c r="M2" s="12" t="s">
        <v>1</v>
      </c>
    </row>
    <row r="3" spans="2:13" x14ac:dyDescent="0.2">
      <c r="C3" s="19" t="s">
        <v>6</v>
      </c>
      <c r="D3" s="7" t="s">
        <v>4</v>
      </c>
      <c r="E3" s="7">
        <v>7.0000000000000001E-3</v>
      </c>
      <c r="F3" s="7">
        <v>31</v>
      </c>
      <c r="G3" s="8">
        <f>0.002+0.007</f>
        <v>9.0000000000000011E-3</v>
      </c>
      <c r="H3" s="8">
        <v>23</v>
      </c>
      <c r="I3" s="8">
        <v>0.01</v>
      </c>
      <c r="J3" s="8">
        <v>23</v>
      </c>
      <c r="K3" s="12">
        <v>0.10638</v>
      </c>
      <c r="L3" s="12">
        <f>(F3-J3)/F3</f>
        <v>0.25806451612903225</v>
      </c>
      <c r="M3" s="13">
        <f>(H3-J3)/H3</f>
        <v>0</v>
      </c>
    </row>
    <row r="4" spans="2:13" x14ac:dyDescent="0.2">
      <c r="C4" s="19"/>
      <c r="D4" s="7" t="s">
        <v>5</v>
      </c>
      <c r="E4" s="7">
        <v>0.01</v>
      </c>
      <c r="F4" s="7">
        <v>35</v>
      </c>
      <c r="G4" s="8">
        <f>0.002+0.01</f>
        <v>1.2E-2</v>
      </c>
      <c r="H4" s="8">
        <v>35</v>
      </c>
      <c r="I4" s="8">
        <v>1.7999999999999999E-2</v>
      </c>
      <c r="J4" s="8">
        <v>35</v>
      </c>
      <c r="K4" s="12">
        <v>0</v>
      </c>
      <c r="L4" s="12">
        <f>(F4-J4)/F4</f>
        <v>0</v>
      </c>
      <c r="M4" s="13">
        <f t="shared" ref="M4:M52" si="0">(H4-J4)/H4</f>
        <v>0</v>
      </c>
    </row>
    <row r="5" spans="2:13" x14ac:dyDescent="0.2">
      <c r="C5" s="19"/>
      <c r="D5" s="7" t="s">
        <v>9</v>
      </c>
      <c r="E5" s="7">
        <v>8.9999999999999993E-3</v>
      </c>
      <c r="F5" s="7">
        <v>35</v>
      </c>
      <c r="G5" s="8">
        <f>0.001+0.009</f>
        <v>9.9999999999999985E-3</v>
      </c>
      <c r="H5" s="8">
        <v>35</v>
      </c>
      <c r="I5" s="8">
        <v>2.1999999999999999E-2</v>
      </c>
      <c r="J5" s="8">
        <v>35</v>
      </c>
      <c r="K5" s="12">
        <v>0</v>
      </c>
      <c r="L5" s="12">
        <f>(F5-J5)/F5</f>
        <v>0</v>
      </c>
      <c r="M5" s="13">
        <f t="shared" si="0"/>
        <v>0</v>
      </c>
    </row>
    <row r="6" spans="2:13" x14ac:dyDescent="0.2">
      <c r="C6" s="19"/>
      <c r="D6" s="7" t="s">
        <v>10</v>
      </c>
      <c r="E6" s="7">
        <v>8.0000000000000002E-3</v>
      </c>
      <c r="F6" s="7">
        <v>35</v>
      </c>
      <c r="G6" s="8">
        <f>0.001+0.008</f>
        <v>9.0000000000000011E-3</v>
      </c>
      <c r="H6" s="8">
        <v>35</v>
      </c>
      <c r="I6" s="8">
        <v>1.4E-2</v>
      </c>
      <c r="J6" s="8">
        <v>35</v>
      </c>
      <c r="K6" s="12">
        <v>0</v>
      </c>
      <c r="L6" s="12">
        <f>(F6-J6)/F6</f>
        <v>0</v>
      </c>
      <c r="M6" s="13">
        <f t="shared" si="0"/>
        <v>0</v>
      </c>
    </row>
    <row r="7" spans="2:13" x14ac:dyDescent="0.2">
      <c r="C7" s="19"/>
      <c r="D7" s="7" t="s">
        <v>11</v>
      </c>
      <c r="E7" s="7">
        <v>8.0000000000000002E-3</v>
      </c>
      <c r="F7" s="7">
        <v>35</v>
      </c>
      <c r="G7" s="8">
        <f>0.001+0.008</f>
        <v>9.0000000000000011E-3</v>
      </c>
      <c r="H7" s="8">
        <v>35</v>
      </c>
      <c r="I7" s="8">
        <v>2.1000000000000001E-2</v>
      </c>
      <c r="J7" s="8">
        <v>35</v>
      </c>
      <c r="K7" s="12">
        <v>0</v>
      </c>
      <c r="L7" s="12">
        <f>(F7-J7)/F7</f>
        <v>0</v>
      </c>
      <c r="M7" s="13">
        <f t="shared" si="0"/>
        <v>0</v>
      </c>
    </row>
    <row r="8" spans="2:13" x14ac:dyDescent="0.2">
      <c r="C8" s="19" t="s">
        <v>12</v>
      </c>
      <c r="D8" s="7" t="s">
        <v>4</v>
      </c>
      <c r="E8" s="7">
        <v>1.4E-2</v>
      </c>
      <c r="F8" s="7">
        <v>193</v>
      </c>
      <c r="G8" s="8">
        <f>0.006+0.014</f>
        <v>0.02</v>
      </c>
      <c r="H8" s="8">
        <v>107</v>
      </c>
      <c r="I8" s="8">
        <v>2.5000000000000001E-2</v>
      </c>
      <c r="J8" s="8">
        <v>85</v>
      </c>
      <c r="K8" s="12">
        <v>0.14754</v>
      </c>
      <c r="L8" s="12">
        <f>(F8-J8)/F8</f>
        <v>0.55958549222797926</v>
      </c>
      <c r="M8" s="13">
        <f t="shared" si="0"/>
        <v>0.20560747663551401</v>
      </c>
    </row>
    <row r="9" spans="2:13" x14ac:dyDescent="0.2">
      <c r="C9" s="19"/>
      <c r="D9" s="7" t="s">
        <v>5</v>
      </c>
      <c r="E9" s="7">
        <v>1.7999999999999999E-2</v>
      </c>
      <c r="F9" s="7">
        <v>193</v>
      </c>
      <c r="G9" s="8">
        <f>0.009+0.018</f>
        <v>2.6999999999999996E-2</v>
      </c>
      <c r="H9" s="8">
        <v>193</v>
      </c>
      <c r="I9" s="8">
        <v>2.8000000000000001E-2</v>
      </c>
      <c r="J9" s="8">
        <v>193</v>
      </c>
      <c r="K9" s="12">
        <v>5.8619999999999998E-2</v>
      </c>
      <c r="L9" s="12">
        <f>(F9-J9)/F9</f>
        <v>0</v>
      </c>
      <c r="M9" s="13">
        <f t="shared" si="0"/>
        <v>0</v>
      </c>
    </row>
    <row r="10" spans="2:13" x14ac:dyDescent="0.2">
      <c r="C10" s="19"/>
      <c r="D10" s="7" t="s">
        <v>9</v>
      </c>
      <c r="E10" s="7">
        <v>1.4999999999999999E-2</v>
      </c>
      <c r="F10" s="7">
        <v>193</v>
      </c>
      <c r="G10" s="8">
        <f>0.005+0.015</f>
        <v>0.02</v>
      </c>
      <c r="H10" s="8">
        <v>193</v>
      </c>
      <c r="I10" s="8">
        <v>1.6E-2</v>
      </c>
      <c r="J10" s="8">
        <v>193</v>
      </c>
      <c r="K10" s="12">
        <v>0</v>
      </c>
      <c r="L10" s="12">
        <f>(F10-J10)/F10</f>
        <v>0</v>
      </c>
      <c r="M10" s="13">
        <f t="shared" si="0"/>
        <v>0</v>
      </c>
    </row>
    <row r="11" spans="2:13" x14ac:dyDescent="0.2">
      <c r="B11" s="7"/>
      <c r="C11" s="19"/>
      <c r="D11" s="7" t="s">
        <v>10</v>
      </c>
      <c r="E11" s="7">
        <v>8.0000000000000002E-3</v>
      </c>
      <c r="F11" s="7">
        <v>193</v>
      </c>
      <c r="G11" s="8">
        <f>0.002+0.008</f>
        <v>0.01</v>
      </c>
      <c r="H11" s="8">
        <v>193</v>
      </c>
      <c r="I11" s="8">
        <v>3.2000000000000001E-2</v>
      </c>
      <c r="J11" s="8">
        <v>193</v>
      </c>
      <c r="K11" s="12">
        <v>0</v>
      </c>
      <c r="L11" s="12">
        <f>(F11-J11)/F11</f>
        <v>0</v>
      </c>
      <c r="M11" s="13">
        <f t="shared" si="0"/>
        <v>0</v>
      </c>
    </row>
    <row r="12" spans="2:13" x14ac:dyDescent="0.2">
      <c r="B12" s="7"/>
      <c r="C12" s="19"/>
      <c r="D12" s="7" t="s">
        <v>11</v>
      </c>
      <c r="E12" s="7">
        <v>1.0999999999999999E-2</v>
      </c>
      <c r="F12" s="7">
        <v>193</v>
      </c>
      <c r="G12" s="8">
        <f>0.001+0.011</f>
        <v>1.2E-2</v>
      </c>
      <c r="H12" s="8">
        <v>193</v>
      </c>
      <c r="I12" s="8">
        <v>2.4E-2</v>
      </c>
      <c r="J12" s="8">
        <v>193</v>
      </c>
      <c r="K12" s="12">
        <v>0</v>
      </c>
      <c r="L12" s="12">
        <f>(F12-J12)/F12</f>
        <v>0</v>
      </c>
      <c r="M12" s="13">
        <f t="shared" si="0"/>
        <v>0</v>
      </c>
    </row>
    <row r="13" spans="2:13" x14ac:dyDescent="0.2">
      <c r="B13" s="7"/>
      <c r="C13" s="19" t="s">
        <v>13</v>
      </c>
      <c r="D13" s="7" t="s">
        <v>4</v>
      </c>
      <c r="E13" s="16">
        <v>7.5999999999999998E-2</v>
      </c>
      <c r="F13" s="16">
        <v>182</v>
      </c>
      <c r="G13" s="16">
        <f>0.016+0.076</f>
        <v>9.1999999999999998E-2</v>
      </c>
      <c r="H13" s="16">
        <v>93</v>
      </c>
      <c r="I13" s="16">
        <v>6.0999999999999999E-2</v>
      </c>
      <c r="J13" s="16">
        <v>85</v>
      </c>
      <c r="K13" s="11">
        <v>0.42857000000000001</v>
      </c>
      <c r="L13" s="12">
        <f>(F13-J13)/F13</f>
        <v>0.53296703296703296</v>
      </c>
      <c r="M13" s="13">
        <f t="shared" si="0"/>
        <v>8.6021505376344093E-2</v>
      </c>
    </row>
    <row r="14" spans="2:13" x14ac:dyDescent="0.2">
      <c r="B14" s="7"/>
      <c r="C14" s="19"/>
      <c r="D14" s="7" t="s">
        <v>5</v>
      </c>
      <c r="E14" s="16">
        <v>4.4999999999999998E-2</v>
      </c>
      <c r="F14" s="16">
        <v>370</v>
      </c>
      <c r="G14" s="16">
        <f>0.035+0.045</f>
        <v>0.08</v>
      </c>
      <c r="H14" s="16">
        <v>222</v>
      </c>
      <c r="I14" s="16">
        <v>0.112</v>
      </c>
      <c r="J14" s="16">
        <v>206</v>
      </c>
      <c r="K14" s="11">
        <v>0.41310999999999998</v>
      </c>
      <c r="L14" s="12">
        <f>(F14-J14)/F14</f>
        <v>0.44324324324324327</v>
      </c>
      <c r="M14" s="13">
        <f t="shared" si="0"/>
        <v>7.2072072072072071E-2</v>
      </c>
    </row>
    <row r="15" spans="2:13" x14ac:dyDescent="0.2">
      <c r="B15" s="7"/>
      <c r="C15" s="19"/>
      <c r="D15" s="7" t="s">
        <v>9</v>
      </c>
      <c r="E15" s="16">
        <v>0.14099999999999999</v>
      </c>
      <c r="F15" s="16">
        <v>736</v>
      </c>
      <c r="G15" s="16">
        <f>0.151+0.141</f>
        <v>0.29199999999999998</v>
      </c>
      <c r="H15" s="16">
        <v>460</v>
      </c>
      <c r="I15" s="16">
        <v>0.253</v>
      </c>
      <c r="J15" s="16">
        <v>460</v>
      </c>
      <c r="K15" s="11">
        <v>0.38585999999999998</v>
      </c>
      <c r="L15" s="12">
        <f>(F15-J15)/F15</f>
        <v>0.375</v>
      </c>
      <c r="M15" s="13">
        <f t="shared" si="0"/>
        <v>0</v>
      </c>
    </row>
    <row r="16" spans="2:13" x14ac:dyDescent="0.2">
      <c r="B16" s="7"/>
      <c r="C16" s="19"/>
      <c r="D16" s="7" t="s">
        <v>10</v>
      </c>
      <c r="E16" s="16">
        <v>0.17100000000000001</v>
      </c>
      <c r="F16" s="16">
        <v>1312</v>
      </c>
      <c r="G16" s="16">
        <f>0.201+0.171</f>
        <v>0.372</v>
      </c>
      <c r="H16" s="16">
        <v>880</v>
      </c>
      <c r="I16" s="16">
        <v>0.59211999999999998</v>
      </c>
      <c r="J16" s="16">
        <v>880</v>
      </c>
      <c r="K16" s="11">
        <v>0.33605000000000002</v>
      </c>
      <c r="L16" s="12">
        <f>(F16-J16)/F16</f>
        <v>0.32926829268292684</v>
      </c>
      <c r="M16" s="13">
        <f t="shared" si="0"/>
        <v>0</v>
      </c>
    </row>
    <row r="17" spans="2:27" x14ac:dyDescent="0.2">
      <c r="B17" s="7"/>
      <c r="C17" s="19"/>
      <c r="D17" s="7" t="s">
        <v>11</v>
      </c>
      <c r="E17" s="16">
        <v>0.13100000000000001</v>
      </c>
      <c r="F17" s="16">
        <v>1312</v>
      </c>
      <c r="G17" s="16">
        <f>0.228+0.131</f>
        <v>0.35899999999999999</v>
      </c>
      <c r="H17" s="16">
        <v>1312</v>
      </c>
      <c r="I17" s="16">
        <v>0.24807000000000001</v>
      </c>
      <c r="J17" s="16">
        <v>1312</v>
      </c>
      <c r="K17" s="11">
        <v>0.26644000000000001</v>
      </c>
      <c r="L17" s="12">
        <f>(F17-J17)/F17</f>
        <v>0</v>
      </c>
      <c r="M17" s="13">
        <f t="shared" si="0"/>
        <v>0</v>
      </c>
    </row>
    <row r="18" spans="2:27" x14ac:dyDescent="0.2">
      <c r="B18" s="7"/>
      <c r="C18" s="19" t="s">
        <v>14</v>
      </c>
      <c r="D18" s="7" t="s">
        <v>4</v>
      </c>
      <c r="E18" s="16">
        <v>8.9999999999999993E-3</v>
      </c>
      <c r="F18" s="16">
        <v>55</v>
      </c>
      <c r="G18" s="16">
        <f>0.003+0.009</f>
        <v>1.2E-2</v>
      </c>
      <c r="H18" s="16">
        <v>55</v>
      </c>
      <c r="I18" s="16">
        <v>1.0999999999999999E-2</v>
      </c>
      <c r="J18" s="16">
        <v>55</v>
      </c>
      <c r="K18" s="11">
        <v>0.13684209999999999</v>
      </c>
      <c r="L18" s="12">
        <f>(F18-J18)/F18</f>
        <v>0</v>
      </c>
      <c r="M18" s="13">
        <f t="shared" si="0"/>
        <v>0</v>
      </c>
    </row>
    <row r="19" spans="2:27" x14ac:dyDescent="0.2">
      <c r="C19" s="19"/>
      <c r="D19" s="7" t="s">
        <v>5</v>
      </c>
      <c r="E19" s="16">
        <v>8.9999999999999993E-3</v>
      </c>
      <c r="F19" s="16">
        <v>55</v>
      </c>
      <c r="G19" s="16">
        <f>0.003+0.009</f>
        <v>1.2E-2</v>
      </c>
      <c r="H19" s="16">
        <v>55</v>
      </c>
      <c r="I19" s="16">
        <v>1.9E-2</v>
      </c>
      <c r="J19" s="16">
        <v>55</v>
      </c>
      <c r="K19" s="11">
        <v>6.9444400000000003E-2</v>
      </c>
      <c r="L19" s="12">
        <f>(F19-J19)/F19</f>
        <v>0</v>
      </c>
      <c r="M19" s="13">
        <f t="shared" si="0"/>
        <v>0</v>
      </c>
    </row>
    <row r="20" spans="2:27" x14ac:dyDescent="0.2">
      <c r="B20" s="7"/>
      <c r="C20" s="19"/>
      <c r="D20" s="7" t="s">
        <v>9</v>
      </c>
      <c r="E20" s="16">
        <v>8.0000000000000002E-3</v>
      </c>
      <c r="F20" s="16">
        <v>55</v>
      </c>
      <c r="G20" s="16">
        <f>0.003+0.008</f>
        <v>1.0999999999999999E-2</v>
      </c>
      <c r="H20" s="16">
        <v>55</v>
      </c>
      <c r="I20" s="16">
        <v>2.3E-2</v>
      </c>
      <c r="J20" s="16">
        <v>55</v>
      </c>
      <c r="K20" s="11">
        <v>0</v>
      </c>
      <c r="L20" s="12">
        <f>(F20-J20)/F20</f>
        <v>0</v>
      </c>
      <c r="M20" s="13">
        <f t="shared" si="0"/>
        <v>0</v>
      </c>
    </row>
    <row r="21" spans="2:27" x14ac:dyDescent="0.2">
      <c r="B21" s="7"/>
      <c r="C21" s="19"/>
      <c r="D21" s="7" t="s">
        <v>10</v>
      </c>
      <c r="E21" s="16">
        <v>8.0000000000000002E-3</v>
      </c>
      <c r="F21" s="16">
        <v>55</v>
      </c>
      <c r="G21" s="16">
        <f>0.001+0.008</f>
        <v>9.0000000000000011E-3</v>
      </c>
      <c r="H21" s="16">
        <v>55</v>
      </c>
      <c r="I21" s="16">
        <v>1.6E-2</v>
      </c>
      <c r="J21" s="16">
        <v>55</v>
      </c>
      <c r="K21" s="11">
        <v>0</v>
      </c>
      <c r="L21" s="12">
        <f>(F21-J21)/F21</f>
        <v>0</v>
      </c>
      <c r="M21" s="13">
        <f t="shared" si="0"/>
        <v>0</v>
      </c>
    </row>
    <row r="22" spans="2:27" x14ac:dyDescent="0.2">
      <c r="B22" s="7"/>
      <c r="C22" s="19"/>
      <c r="D22" s="7" t="s">
        <v>11</v>
      </c>
      <c r="E22" s="16">
        <v>0.01</v>
      </c>
      <c r="F22" s="16">
        <v>55</v>
      </c>
      <c r="G22" s="16">
        <f>0.002+0.01</f>
        <v>1.2E-2</v>
      </c>
      <c r="H22" s="16">
        <v>55</v>
      </c>
      <c r="I22" s="16">
        <v>8.9999999999999993E-3</v>
      </c>
      <c r="J22" s="16">
        <v>55</v>
      </c>
      <c r="K22" s="11">
        <v>0</v>
      </c>
      <c r="L22" s="12">
        <f>(F22-J22)/F22</f>
        <v>0</v>
      </c>
      <c r="M22" s="13">
        <f t="shared" si="0"/>
        <v>0</v>
      </c>
    </row>
    <row r="23" spans="2:27" x14ac:dyDescent="0.2">
      <c r="B23" s="7"/>
      <c r="C23" s="19" t="s">
        <v>15</v>
      </c>
      <c r="D23" s="7" t="s">
        <v>4</v>
      </c>
      <c r="E23" s="7">
        <v>8.0000000000000002E-3</v>
      </c>
      <c r="F23" s="7">
        <v>54</v>
      </c>
      <c r="G23" s="8">
        <f>0.005+0.008</f>
        <v>1.3000000000000001E-2</v>
      </c>
      <c r="H23" s="8">
        <v>54</v>
      </c>
      <c r="I23" s="8">
        <v>1.7000000000000001E-2</v>
      </c>
      <c r="J23" s="8">
        <v>54</v>
      </c>
      <c r="K23" s="11">
        <v>5.9522999999999998E-3</v>
      </c>
      <c r="L23" s="12">
        <f>(F23-J23)/F23</f>
        <v>0</v>
      </c>
      <c r="M23" s="13">
        <f t="shared" si="0"/>
        <v>0</v>
      </c>
    </row>
    <row r="24" spans="2:27" x14ac:dyDescent="0.2">
      <c r="B24" s="7"/>
      <c r="C24" s="19"/>
      <c r="D24" s="7" t="s">
        <v>5</v>
      </c>
      <c r="E24" s="7">
        <v>6.0000000000000001E-3</v>
      </c>
      <c r="F24" s="7">
        <v>54</v>
      </c>
      <c r="G24" s="8">
        <f>0.002+0.006</f>
        <v>8.0000000000000002E-3</v>
      </c>
      <c r="H24" s="8">
        <v>54</v>
      </c>
      <c r="I24" s="8">
        <v>0.01</v>
      </c>
      <c r="J24" s="8">
        <v>54</v>
      </c>
      <c r="K24" s="11">
        <v>0</v>
      </c>
      <c r="L24" s="12">
        <f>(F24-J24)/F24</f>
        <v>0</v>
      </c>
      <c r="M24" s="13">
        <f t="shared" si="0"/>
        <v>0</v>
      </c>
    </row>
    <row r="25" spans="2:27" x14ac:dyDescent="0.2">
      <c r="B25" s="7"/>
      <c r="C25" s="19"/>
      <c r="D25" s="7" t="s">
        <v>9</v>
      </c>
      <c r="E25" s="7">
        <v>6.0000000000000001E-3</v>
      </c>
      <c r="F25" s="7">
        <v>54</v>
      </c>
      <c r="G25" s="8">
        <f>0.001+0.006</f>
        <v>7.0000000000000001E-3</v>
      </c>
      <c r="H25" s="8">
        <v>54</v>
      </c>
      <c r="I25" s="8">
        <v>2.1000000000000001E-2</v>
      </c>
      <c r="J25" s="8">
        <v>54</v>
      </c>
      <c r="K25" s="11">
        <v>0</v>
      </c>
      <c r="L25" s="12">
        <f>(F25-J25)/F25</f>
        <v>0</v>
      </c>
      <c r="M25" s="13">
        <f t="shared" si="0"/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2">
      <c r="B26" s="7"/>
      <c r="C26" s="19"/>
      <c r="D26" s="7" t="s">
        <v>10</v>
      </c>
      <c r="E26" s="7">
        <v>7.0000000000000001E-3</v>
      </c>
      <c r="F26" s="7">
        <v>54</v>
      </c>
      <c r="G26" s="8">
        <f>0.001+0.007</f>
        <v>8.0000000000000002E-3</v>
      </c>
      <c r="H26" s="8">
        <v>54</v>
      </c>
      <c r="I26" s="8">
        <v>1.2999999999999999E-2</v>
      </c>
      <c r="J26" s="8">
        <v>54</v>
      </c>
      <c r="K26" s="11">
        <v>0</v>
      </c>
      <c r="L26" s="12">
        <f>(F26-J26)/F26</f>
        <v>0</v>
      </c>
      <c r="M26" s="13">
        <f t="shared" si="0"/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2">
      <c r="B27" s="7"/>
      <c r="C27" s="19"/>
      <c r="D27" s="7" t="s">
        <v>11</v>
      </c>
      <c r="E27" s="7">
        <v>8.0000000000000002E-3</v>
      </c>
      <c r="F27" s="7">
        <v>54</v>
      </c>
      <c r="G27" s="8">
        <f>0.002+0.008</f>
        <v>0.01</v>
      </c>
      <c r="H27" s="8">
        <v>54</v>
      </c>
      <c r="I27" s="8">
        <v>8.0000000000000002E-3</v>
      </c>
      <c r="J27" s="8">
        <v>54</v>
      </c>
      <c r="K27" s="11">
        <v>0</v>
      </c>
      <c r="L27" s="12">
        <f>(F27-J27)/F27</f>
        <v>0</v>
      </c>
      <c r="M27" s="13">
        <f t="shared" si="0"/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2">
      <c r="C28" s="19" t="s">
        <v>16</v>
      </c>
      <c r="D28" s="7" t="s">
        <v>4</v>
      </c>
      <c r="E28" s="10">
        <v>0.192</v>
      </c>
      <c r="F28" s="10">
        <v>1213</v>
      </c>
      <c r="G28" s="10">
        <v>0.28799999999999998</v>
      </c>
      <c r="H28" s="10">
        <v>132</v>
      </c>
      <c r="I28" s="10">
        <v>0.27200000000000002</v>
      </c>
      <c r="J28" s="10">
        <v>105</v>
      </c>
      <c r="K28" s="12">
        <v>0.93828</v>
      </c>
      <c r="L28" s="12">
        <f>(F28-J28)/F28</f>
        <v>0.91343775762572132</v>
      </c>
      <c r="M28" s="13">
        <f t="shared" si="0"/>
        <v>0.20454545454545456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2">
      <c r="B29" s="7"/>
      <c r="C29" s="19"/>
      <c r="D29" s="7" t="s">
        <v>5</v>
      </c>
      <c r="E29" s="10">
        <v>0.45400000000000001</v>
      </c>
      <c r="F29" s="10">
        <v>2905</v>
      </c>
      <c r="G29" s="10">
        <v>1.2270000000000001</v>
      </c>
      <c r="H29" s="10">
        <v>521</v>
      </c>
      <c r="I29" s="10">
        <v>2.1669999999999998</v>
      </c>
      <c r="J29" s="10">
        <v>324</v>
      </c>
      <c r="K29" s="12">
        <v>0.90010999999999997</v>
      </c>
      <c r="L29" s="12">
        <f>(F29-J29)/F29</f>
        <v>0.88846815834767645</v>
      </c>
      <c r="M29" s="13">
        <f t="shared" si="0"/>
        <v>0.3781190019193858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2">
      <c r="B30" s="7"/>
      <c r="C30" s="19"/>
      <c r="D30" s="7" t="s">
        <v>9</v>
      </c>
      <c r="E30" s="10">
        <v>1.131</v>
      </c>
      <c r="F30" s="10">
        <v>6199</v>
      </c>
      <c r="G30" s="10">
        <v>7.9550000000000001</v>
      </c>
      <c r="H30" s="10">
        <v>1583</v>
      </c>
      <c r="I30" s="10">
        <v>10.420999999999999</v>
      </c>
      <c r="J30" s="10">
        <v>949</v>
      </c>
      <c r="K30" s="12">
        <v>0.85658000000000001</v>
      </c>
      <c r="L30" s="12">
        <f>(F30-J30)/F30</f>
        <v>0.84691079206323605</v>
      </c>
      <c r="M30" s="13">
        <f t="shared" si="0"/>
        <v>0.40050536955148452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2">
      <c r="B31" s="7"/>
      <c r="C31" s="19"/>
      <c r="D31" s="7" t="s">
        <v>10</v>
      </c>
      <c r="E31" s="10">
        <v>3.9180000000000001</v>
      </c>
      <c r="F31" s="10">
        <v>11383</v>
      </c>
      <c r="G31" s="10">
        <v>36.603000000000002</v>
      </c>
      <c r="H31" s="10">
        <v>3887</v>
      </c>
      <c r="I31" s="10">
        <v>20.532</v>
      </c>
      <c r="J31" s="10">
        <v>2403</v>
      </c>
      <c r="K31" s="12">
        <v>0.79627999999999999</v>
      </c>
      <c r="L31" s="12">
        <f>(F31-J31)/F31</f>
        <v>0.7888957216902398</v>
      </c>
      <c r="M31" s="13">
        <f t="shared" si="0"/>
        <v>0.38178543864162595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2">
      <c r="B32" s="7"/>
      <c r="C32" s="19"/>
      <c r="D32" s="7" t="s">
        <v>11</v>
      </c>
      <c r="E32" s="10">
        <v>4.649</v>
      </c>
      <c r="F32" s="10">
        <v>11383</v>
      </c>
      <c r="G32" s="10">
        <v>46.725000000000001</v>
      </c>
      <c r="H32" s="10">
        <v>5820</v>
      </c>
      <c r="I32" s="10">
        <v>29.457999999999998</v>
      </c>
      <c r="J32" s="10">
        <v>4693</v>
      </c>
      <c r="K32" s="12">
        <v>0.71272000000000002</v>
      </c>
      <c r="L32" s="12">
        <f>(F32-J32)/F32</f>
        <v>0.5877185276289203</v>
      </c>
      <c r="M32" s="13">
        <f t="shared" si="0"/>
        <v>0.1936426116838488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4.25" customHeight="1" x14ac:dyDescent="0.2">
      <c r="B33" s="7"/>
      <c r="C33" s="19" t="s">
        <v>17</v>
      </c>
      <c r="D33" s="7" t="s">
        <v>4</v>
      </c>
      <c r="E33" s="7">
        <v>5.1999999999999998E-2</v>
      </c>
      <c r="F33" s="14">
        <v>98</v>
      </c>
      <c r="G33" s="14">
        <f>0.015+0.052</f>
        <v>6.7000000000000004E-2</v>
      </c>
      <c r="H33" s="14">
        <v>57</v>
      </c>
      <c r="I33" s="14">
        <v>3.7999999999999999E-2</v>
      </c>
      <c r="J33" s="15">
        <v>59</v>
      </c>
      <c r="K33" s="12">
        <v>0.48</v>
      </c>
      <c r="L33" s="12">
        <f>(F33-J33)/F33</f>
        <v>0.39795918367346939</v>
      </c>
      <c r="M33" s="13">
        <f t="shared" si="0"/>
        <v>-3.5087719298245612E-2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2">
      <c r="B34" s="7"/>
      <c r="C34" s="19"/>
      <c r="D34" s="7" t="s">
        <v>5</v>
      </c>
      <c r="E34" s="7">
        <v>3.9E-2</v>
      </c>
      <c r="F34" s="14">
        <v>98</v>
      </c>
      <c r="G34" s="14">
        <f>0.017+0.039</f>
        <v>5.6000000000000001E-2</v>
      </c>
      <c r="H34" s="14">
        <v>75</v>
      </c>
      <c r="I34" s="14">
        <v>0.10100000000000001</v>
      </c>
      <c r="J34" s="14">
        <v>74</v>
      </c>
      <c r="K34" s="12">
        <v>0.43233080000000002</v>
      </c>
      <c r="L34" s="12">
        <f>(F34-J34)/F34</f>
        <v>0.24489795918367346</v>
      </c>
      <c r="M34" s="13">
        <f t="shared" si="0"/>
        <v>1.3333333333333334E-2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2">
      <c r="B35" s="7"/>
      <c r="C35" s="19"/>
      <c r="D35" s="7" t="s">
        <v>9</v>
      </c>
      <c r="E35" s="7">
        <v>2.7E-2</v>
      </c>
      <c r="F35" s="14">
        <v>98</v>
      </c>
      <c r="G35" s="14">
        <v>3.2000000000000001E-2</v>
      </c>
      <c r="H35" s="14">
        <v>98</v>
      </c>
      <c r="I35" s="14">
        <v>0.112</v>
      </c>
      <c r="J35" s="14">
        <v>98</v>
      </c>
      <c r="K35" s="12">
        <v>0.2894736</v>
      </c>
      <c r="L35" s="12">
        <f>(F35-J35)/F35</f>
        <v>0</v>
      </c>
      <c r="M35" s="13">
        <f t="shared" si="0"/>
        <v>0</v>
      </c>
      <c r="N35" s="1"/>
      <c r="O35" s="1"/>
      <c r="P35" s="8"/>
      <c r="Q35" s="1"/>
      <c r="R35" s="8"/>
      <c r="S35" s="1"/>
      <c r="T35" s="1"/>
      <c r="U35" s="1"/>
      <c r="V35" s="1"/>
      <c r="W35" s="1"/>
      <c r="X35" s="1"/>
      <c r="Y35" s="1"/>
      <c r="Z35" s="1"/>
      <c r="AA35" s="1"/>
    </row>
    <row r="36" spans="2:27" x14ac:dyDescent="0.2">
      <c r="B36" s="7"/>
      <c r="C36" s="19"/>
      <c r="D36" s="7" t="s">
        <v>10</v>
      </c>
      <c r="E36" s="7">
        <v>1.4E-2</v>
      </c>
      <c r="F36" s="14">
        <v>98</v>
      </c>
      <c r="G36" s="14">
        <v>2.3E-2</v>
      </c>
      <c r="H36" s="14">
        <v>98</v>
      </c>
      <c r="I36" s="14">
        <v>0.10100000000000001</v>
      </c>
      <c r="J36" s="14">
        <v>98</v>
      </c>
      <c r="K36" s="12">
        <v>0</v>
      </c>
      <c r="L36" s="12">
        <f>(F36-J36)/F36</f>
        <v>0</v>
      </c>
      <c r="M36" s="13">
        <f t="shared" si="0"/>
        <v>0</v>
      </c>
      <c r="N36" s="1"/>
      <c r="O36" s="1"/>
      <c r="P36" s="1"/>
      <c r="Q36" s="8"/>
      <c r="R36" s="3"/>
      <c r="S36" s="3"/>
      <c r="T36" s="1"/>
      <c r="U36" s="1"/>
      <c r="V36" s="3"/>
      <c r="W36" s="1"/>
      <c r="X36" s="1"/>
      <c r="Y36" s="1"/>
      <c r="Z36" s="1"/>
      <c r="AA36" s="1"/>
    </row>
    <row r="37" spans="2:27" x14ac:dyDescent="0.2">
      <c r="C37" s="19"/>
      <c r="D37" s="7" t="s">
        <v>11</v>
      </c>
      <c r="E37" s="7">
        <v>2.4E-2</v>
      </c>
      <c r="F37" s="7">
        <v>98</v>
      </c>
      <c r="G37" s="8">
        <v>2.5000000000000001E-2</v>
      </c>
      <c r="H37" s="8">
        <v>98</v>
      </c>
      <c r="I37" s="8">
        <v>3.9E-2</v>
      </c>
      <c r="J37" s="8">
        <v>98</v>
      </c>
      <c r="K37" s="12">
        <v>0</v>
      </c>
      <c r="L37" s="12">
        <f>(F37-J37)/F37</f>
        <v>0</v>
      </c>
      <c r="M37" s="13">
        <f t="shared" si="0"/>
        <v>0</v>
      </c>
      <c r="N37" s="1"/>
      <c r="O37" s="1"/>
      <c r="P37" s="1"/>
      <c r="Q37" s="8"/>
      <c r="R37" s="3"/>
      <c r="S37" s="3"/>
      <c r="T37" s="1"/>
      <c r="U37" s="1"/>
      <c r="V37" s="3"/>
      <c r="W37" s="1"/>
      <c r="X37" s="1"/>
      <c r="Y37" s="1"/>
      <c r="Z37" s="1"/>
      <c r="AA37" s="1"/>
    </row>
    <row r="38" spans="2:27" x14ac:dyDescent="0.2">
      <c r="B38" s="7"/>
      <c r="C38" s="19" t="s">
        <v>18</v>
      </c>
      <c r="D38" s="7" t="s">
        <v>4</v>
      </c>
      <c r="E38" s="7">
        <v>0.26100000000000001</v>
      </c>
      <c r="F38" s="7">
        <v>1836</v>
      </c>
      <c r="G38" s="8">
        <v>0.41399999999999998</v>
      </c>
      <c r="H38" s="8">
        <v>118</v>
      </c>
      <c r="I38" s="4">
        <v>0.36099999999999999</v>
      </c>
      <c r="J38" s="4">
        <v>95</v>
      </c>
      <c r="K38" s="12">
        <v>0.96221999999999996</v>
      </c>
      <c r="L38" s="12">
        <f>(F38-J38)/F38</f>
        <v>0.94825708061002179</v>
      </c>
      <c r="M38" s="13">
        <f t="shared" si="0"/>
        <v>0.19491525423728814</v>
      </c>
      <c r="N38" s="1"/>
      <c r="O38" s="1"/>
      <c r="P38" s="1"/>
      <c r="Q38" s="8"/>
      <c r="R38" s="3"/>
      <c r="S38" s="3"/>
      <c r="T38" s="1"/>
      <c r="U38" s="1"/>
      <c r="V38" s="3"/>
      <c r="W38" s="1"/>
      <c r="X38" s="1"/>
      <c r="Y38" s="1"/>
      <c r="Z38" s="1"/>
      <c r="AA38" s="1"/>
    </row>
    <row r="39" spans="2:27" x14ac:dyDescent="0.2">
      <c r="B39" s="7"/>
      <c r="C39" s="19"/>
      <c r="D39" s="7" t="s">
        <v>5</v>
      </c>
      <c r="E39" s="7">
        <v>0.58599999999999997</v>
      </c>
      <c r="F39" s="7">
        <v>4072</v>
      </c>
      <c r="G39" s="8">
        <v>1.5289999999999999</v>
      </c>
      <c r="H39" s="8">
        <v>544</v>
      </c>
      <c r="I39" s="4">
        <v>3.1779999999999999</v>
      </c>
      <c r="J39" s="4">
        <v>313</v>
      </c>
      <c r="K39" s="12">
        <v>0.89375159999999998</v>
      </c>
      <c r="L39" s="12">
        <f>(F39-J39)/F39</f>
        <v>0.92313359528487227</v>
      </c>
      <c r="M39" s="13">
        <f t="shared" si="0"/>
        <v>0.42463235294117646</v>
      </c>
      <c r="N39" s="1"/>
      <c r="O39" s="1"/>
      <c r="P39" s="1"/>
      <c r="Q39" s="8"/>
      <c r="R39" s="3"/>
      <c r="S39" s="3"/>
      <c r="T39" s="1"/>
      <c r="U39" s="1"/>
      <c r="V39" s="3"/>
      <c r="W39" s="1"/>
      <c r="X39" s="1"/>
      <c r="Y39" s="1"/>
      <c r="Z39" s="1"/>
      <c r="AA39" s="1"/>
    </row>
    <row r="40" spans="2:27" x14ac:dyDescent="0.2">
      <c r="B40" s="7"/>
      <c r="C40" s="19"/>
      <c r="D40" s="7" t="s">
        <v>9</v>
      </c>
      <c r="E40" s="7">
        <v>0.91900000000000004</v>
      </c>
      <c r="F40" s="7">
        <v>7918</v>
      </c>
      <c r="G40" s="8">
        <v>8.0250000000000004</v>
      </c>
      <c r="H40" s="8">
        <v>1808</v>
      </c>
      <c r="I40" s="8">
        <v>16.803999999999998</v>
      </c>
      <c r="J40" s="8">
        <v>1033</v>
      </c>
      <c r="K40" s="12">
        <v>0.79892759999999996</v>
      </c>
      <c r="L40" s="12">
        <f>(F40-J40)/F40</f>
        <v>0.86953776206112654</v>
      </c>
      <c r="M40" s="13">
        <f t="shared" si="0"/>
        <v>0.42865044247787609</v>
      </c>
      <c r="N40" s="1"/>
      <c r="O40" s="1"/>
      <c r="P40" s="1"/>
      <c r="Q40" s="8"/>
      <c r="R40" s="3"/>
      <c r="S40" s="3"/>
      <c r="T40" s="1"/>
      <c r="U40" s="1"/>
      <c r="V40" s="3"/>
      <c r="W40" s="1"/>
      <c r="X40" s="1"/>
      <c r="Y40" s="1"/>
      <c r="Z40" s="1"/>
      <c r="AA40" s="1"/>
    </row>
    <row r="41" spans="2:27" x14ac:dyDescent="0.2">
      <c r="B41" s="7"/>
      <c r="C41" s="19"/>
      <c r="D41" s="7" t="s">
        <v>10</v>
      </c>
      <c r="E41" s="7">
        <v>3.3969999999999998</v>
      </c>
      <c r="F41" s="7">
        <v>10798</v>
      </c>
      <c r="G41" s="8">
        <v>22.547999999999998</v>
      </c>
      <c r="H41" s="8">
        <v>4125</v>
      </c>
      <c r="I41" s="8">
        <v>43.271999999999998</v>
      </c>
      <c r="J41" s="8">
        <v>2846</v>
      </c>
      <c r="K41" s="12">
        <v>0.69034680000000004</v>
      </c>
      <c r="L41" s="12">
        <f>(F41-J41)/F41</f>
        <v>0.73643267271716983</v>
      </c>
      <c r="M41" s="13">
        <f t="shared" si="0"/>
        <v>0.31006060606060604</v>
      </c>
      <c r="N41" s="1"/>
      <c r="O41" s="1"/>
      <c r="P41" s="1"/>
      <c r="Q41" s="8"/>
      <c r="R41" s="3"/>
      <c r="S41" s="3"/>
      <c r="T41" s="1"/>
      <c r="U41" s="1"/>
      <c r="V41" s="3"/>
      <c r="W41" s="1"/>
      <c r="X41" s="1"/>
      <c r="Y41" s="1"/>
      <c r="Z41" s="1"/>
      <c r="AA41" s="1"/>
    </row>
    <row r="42" spans="2:27" x14ac:dyDescent="0.2">
      <c r="B42" s="7"/>
      <c r="C42" s="19"/>
      <c r="D42" s="7" t="s">
        <v>11</v>
      </c>
      <c r="E42" s="7">
        <v>4.8860000000000001</v>
      </c>
      <c r="F42" s="7">
        <v>10798</v>
      </c>
      <c r="G42" s="8">
        <v>37.042999999999999</v>
      </c>
      <c r="H42" s="8">
        <v>7022</v>
      </c>
      <c r="I42" s="8">
        <v>73.986000000000004</v>
      </c>
      <c r="J42" s="8">
        <v>6732</v>
      </c>
      <c r="K42" s="12">
        <v>0.57536430000000005</v>
      </c>
      <c r="L42" s="12">
        <f>(F42-J42)/F42</f>
        <v>0.37655121318762735</v>
      </c>
      <c r="M42" s="13">
        <f t="shared" si="0"/>
        <v>4.1298775277698659E-2</v>
      </c>
      <c r="N42" s="1"/>
      <c r="O42" s="1"/>
      <c r="P42" s="1"/>
      <c r="Q42" s="8"/>
      <c r="R42" s="3"/>
      <c r="S42" s="3"/>
      <c r="T42" s="1"/>
      <c r="U42" s="1"/>
      <c r="V42" s="3"/>
      <c r="W42" s="1"/>
      <c r="X42" s="1"/>
      <c r="Y42" s="1"/>
      <c r="Z42" s="1"/>
      <c r="AA42" s="1"/>
    </row>
    <row r="43" spans="2:27" x14ac:dyDescent="0.2">
      <c r="B43" s="7"/>
      <c r="C43" s="19" t="s">
        <v>19</v>
      </c>
      <c r="D43" s="7" t="s">
        <v>4</v>
      </c>
      <c r="E43" s="7">
        <v>0.18149999999999999</v>
      </c>
      <c r="F43" s="7">
        <v>1010</v>
      </c>
      <c r="G43" s="8">
        <f>0.084+0.154</f>
        <v>0.23799999999999999</v>
      </c>
      <c r="H43" s="8">
        <v>118</v>
      </c>
      <c r="I43" s="8">
        <v>0.27600000000000002</v>
      </c>
      <c r="J43" s="8">
        <v>95</v>
      </c>
      <c r="K43" s="12">
        <v>0.87077300000000002</v>
      </c>
      <c r="L43" s="12">
        <f>(F43-J43)/F43</f>
        <v>0.90594059405940597</v>
      </c>
      <c r="M43" s="13">
        <f t="shared" si="0"/>
        <v>0.19491525423728814</v>
      </c>
      <c r="N43" s="1"/>
      <c r="O43" s="1"/>
      <c r="P43" s="1"/>
      <c r="Q43" s="8"/>
      <c r="R43" s="3"/>
      <c r="S43" s="3"/>
      <c r="T43" s="2"/>
      <c r="U43" s="2"/>
      <c r="V43" s="3"/>
      <c r="W43" s="1"/>
      <c r="X43" s="1"/>
      <c r="Y43" s="1"/>
      <c r="Z43" s="1"/>
      <c r="AA43" s="1"/>
    </row>
    <row r="44" spans="2:27" x14ac:dyDescent="0.2">
      <c r="B44" s="7"/>
      <c r="C44" s="19"/>
      <c r="D44" s="7" t="s">
        <v>5</v>
      </c>
      <c r="E44" s="16">
        <v>0.25900000000000001</v>
      </c>
      <c r="F44" s="16">
        <v>1630</v>
      </c>
      <c r="G44" s="16">
        <v>0.54300000000000004</v>
      </c>
      <c r="H44" s="16">
        <v>422</v>
      </c>
      <c r="I44" s="16">
        <v>1.147</v>
      </c>
      <c r="J44" s="16">
        <v>315</v>
      </c>
      <c r="K44" s="11">
        <v>0.78032250000000003</v>
      </c>
      <c r="L44" s="11">
        <f>(F44-J44)/F44</f>
        <v>0.80674846625766872</v>
      </c>
      <c r="M44" s="13">
        <f t="shared" si="0"/>
        <v>0.25355450236966826</v>
      </c>
      <c r="N44" s="1"/>
      <c r="O44" s="1"/>
      <c r="P44" s="1"/>
      <c r="Q44" s="8"/>
      <c r="R44" s="3"/>
      <c r="S44" s="3"/>
      <c r="T44" s="1"/>
      <c r="U44" s="1"/>
      <c r="V44" s="3"/>
      <c r="W44" s="1"/>
      <c r="X44" s="1"/>
      <c r="Y44" s="1"/>
      <c r="Z44" s="1"/>
      <c r="AA44" s="1"/>
    </row>
    <row r="45" spans="2:27" x14ac:dyDescent="0.2">
      <c r="B45" s="7"/>
      <c r="C45" s="19"/>
      <c r="D45" s="7" t="s">
        <v>9</v>
      </c>
      <c r="E45" s="16">
        <v>0.39800000000000002</v>
      </c>
      <c r="F45" s="16">
        <v>2284</v>
      </c>
      <c r="G45" s="16">
        <v>1.161</v>
      </c>
      <c r="H45" s="16">
        <v>1055</v>
      </c>
      <c r="I45" s="16">
        <v>4.4020000000000001</v>
      </c>
      <c r="J45" s="16">
        <v>924</v>
      </c>
      <c r="K45" s="11">
        <v>0.6623907</v>
      </c>
      <c r="L45" s="11">
        <f>(F45-J45)/F45</f>
        <v>0.59544658493870406</v>
      </c>
      <c r="M45" s="13">
        <f t="shared" si="0"/>
        <v>0.12417061611374408</v>
      </c>
      <c r="N45" s="1"/>
      <c r="O45" s="1"/>
      <c r="P45" s="1"/>
      <c r="Q45" s="8"/>
      <c r="R45" s="3"/>
      <c r="S45" s="3"/>
      <c r="T45" s="1"/>
      <c r="U45" s="1"/>
      <c r="V45" s="3"/>
      <c r="W45" s="1"/>
      <c r="X45" s="1"/>
      <c r="Y45" s="1"/>
      <c r="Z45" s="1"/>
      <c r="AA45" s="1"/>
    </row>
    <row r="46" spans="2:27" x14ac:dyDescent="0.2">
      <c r="C46" s="19"/>
      <c r="D46" s="7" t="s">
        <v>10</v>
      </c>
      <c r="E46" s="16">
        <v>0.63300000000000001</v>
      </c>
      <c r="F46" s="16">
        <v>2860</v>
      </c>
      <c r="G46" s="16">
        <v>2.1640000000000001</v>
      </c>
      <c r="H46" s="16">
        <v>2165</v>
      </c>
      <c r="I46" s="16">
        <v>8.9510000000000005</v>
      </c>
      <c r="J46" s="16">
        <v>2110</v>
      </c>
      <c r="K46" s="11">
        <v>0.52800460000000005</v>
      </c>
      <c r="L46" s="11">
        <f>(F46-J46)/F46</f>
        <v>0.26223776223776224</v>
      </c>
      <c r="M46" s="13">
        <f t="shared" si="0"/>
        <v>2.5404157043879907E-2</v>
      </c>
      <c r="N46" s="1"/>
      <c r="O46" s="1"/>
      <c r="P46" s="1"/>
      <c r="Q46" s="1"/>
      <c r="R46" s="1"/>
      <c r="S46" s="1"/>
      <c r="T46" s="1"/>
      <c r="U46" s="1"/>
      <c r="V46" s="3"/>
      <c r="W46" s="3"/>
      <c r="X46" s="1"/>
      <c r="Y46" s="1"/>
      <c r="Z46" s="1"/>
      <c r="AA46" s="1"/>
    </row>
    <row r="47" spans="2:27" x14ac:dyDescent="0.2">
      <c r="B47" s="7"/>
      <c r="C47" s="19"/>
      <c r="D47" s="7" t="s">
        <v>11</v>
      </c>
      <c r="E47" s="16">
        <v>0.877</v>
      </c>
      <c r="F47" s="16">
        <v>2860</v>
      </c>
      <c r="G47" s="16">
        <v>2.6840000000000002</v>
      </c>
      <c r="H47" s="16">
        <v>2842</v>
      </c>
      <c r="I47" s="16">
        <v>9.1080000000000005</v>
      </c>
      <c r="J47" s="16">
        <v>2841</v>
      </c>
      <c r="K47" s="11">
        <v>0.38948509999999997</v>
      </c>
      <c r="L47" s="11">
        <f>(F47-J47)/F47</f>
        <v>6.6433566433566436E-3</v>
      </c>
      <c r="M47" s="13">
        <f t="shared" si="0"/>
        <v>3.5186488388458831E-4</v>
      </c>
      <c r="N47" s="1"/>
      <c r="O47" s="1"/>
      <c r="P47" s="1"/>
      <c r="Q47" s="1"/>
      <c r="R47" s="1"/>
      <c r="S47" s="1"/>
      <c r="T47" s="1"/>
      <c r="U47" s="1"/>
      <c r="V47" s="3"/>
      <c r="W47" s="3"/>
      <c r="X47" s="1"/>
      <c r="Y47" s="1"/>
      <c r="Z47" s="1"/>
      <c r="AA47" s="1"/>
    </row>
    <row r="48" spans="2:27" x14ac:dyDescent="0.2">
      <c r="B48" s="7"/>
      <c r="C48" s="19" t="s">
        <v>20</v>
      </c>
      <c r="D48" s="7" t="s">
        <v>4</v>
      </c>
      <c r="E48" s="16">
        <v>5.8000000000000003E-2</v>
      </c>
      <c r="F48" s="16">
        <v>127</v>
      </c>
      <c r="G48" s="16">
        <v>4.2000000000000003E-2</v>
      </c>
      <c r="H48" s="16">
        <v>70</v>
      </c>
      <c r="I48" s="16">
        <v>8.1199999999999994E-2</v>
      </c>
      <c r="J48" s="16">
        <v>68</v>
      </c>
      <c r="K48" s="11">
        <v>0.56575339999999996</v>
      </c>
      <c r="L48" s="11">
        <f>(F48-J48)/F48</f>
        <v>0.46456692913385828</v>
      </c>
      <c r="M48" s="13">
        <f t="shared" si="0"/>
        <v>2.8571428571428571E-2</v>
      </c>
      <c r="N48" s="1"/>
      <c r="O48" s="1"/>
      <c r="P48" s="8"/>
      <c r="Q48" s="1"/>
      <c r="R48" s="8"/>
      <c r="S48" s="1"/>
      <c r="T48" s="1"/>
      <c r="U48" s="1"/>
      <c r="V48" s="3"/>
      <c r="W48" s="1"/>
      <c r="X48" s="1"/>
      <c r="Y48" s="1"/>
      <c r="Z48" s="1"/>
      <c r="AA48" s="1"/>
    </row>
    <row r="49" spans="2:27" x14ac:dyDescent="0.2">
      <c r="B49" s="7"/>
      <c r="C49" s="19"/>
      <c r="D49" s="7" t="s">
        <v>5</v>
      </c>
      <c r="E49" s="16">
        <v>5.5E-2</v>
      </c>
      <c r="F49" s="16">
        <v>127</v>
      </c>
      <c r="G49" s="16">
        <v>5.7000000000000002E-2</v>
      </c>
      <c r="H49" s="16">
        <v>124</v>
      </c>
      <c r="I49" s="16">
        <v>0.126</v>
      </c>
      <c r="J49" s="16">
        <v>124</v>
      </c>
      <c r="K49" s="11">
        <v>0.31558510000000001</v>
      </c>
      <c r="L49" s="11">
        <f>(F49-J49)/F49</f>
        <v>2.3622047244094488E-2</v>
      </c>
      <c r="M49" s="13">
        <f t="shared" si="0"/>
        <v>0</v>
      </c>
      <c r="N49" s="1"/>
      <c r="O49" s="1"/>
      <c r="P49" s="1"/>
      <c r="Q49" s="8"/>
      <c r="R49" s="3"/>
      <c r="S49" s="3"/>
      <c r="T49" s="1"/>
      <c r="U49" s="1"/>
      <c r="V49" s="3"/>
      <c r="W49" s="1"/>
      <c r="X49" s="1"/>
      <c r="Y49" s="1"/>
      <c r="Z49" s="1"/>
      <c r="AA49" s="1"/>
    </row>
    <row r="50" spans="2:27" x14ac:dyDescent="0.2">
      <c r="B50" s="7"/>
      <c r="C50" s="19"/>
      <c r="D50" s="7" t="s">
        <v>9</v>
      </c>
      <c r="E50" s="16">
        <v>0.113</v>
      </c>
      <c r="F50" s="16">
        <v>127</v>
      </c>
      <c r="G50" s="16">
        <v>0.20699999999999999</v>
      </c>
      <c r="H50" s="16">
        <v>127</v>
      </c>
      <c r="I50" s="16">
        <v>0.14499999999999999</v>
      </c>
      <c r="J50" s="16">
        <v>127</v>
      </c>
      <c r="K50" s="11">
        <v>0.14086320999999999</v>
      </c>
      <c r="L50" s="11">
        <f>(F50-J50)/F50</f>
        <v>0</v>
      </c>
      <c r="M50" s="13">
        <f t="shared" si="0"/>
        <v>0</v>
      </c>
      <c r="N50" s="1"/>
      <c r="O50" s="1"/>
      <c r="P50" s="1"/>
      <c r="Q50" s="8"/>
      <c r="R50" s="3"/>
      <c r="S50" s="3"/>
      <c r="T50" s="1"/>
      <c r="U50" s="1"/>
      <c r="V50" s="3"/>
      <c r="W50" s="1"/>
      <c r="X50" s="1"/>
      <c r="Y50" s="1"/>
      <c r="Z50" s="1"/>
      <c r="AA50" s="1"/>
    </row>
    <row r="51" spans="2:27" x14ac:dyDescent="0.2">
      <c r="B51" s="7"/>
      <c r="C51" s="19"/>
      <c r="D51" s="7" t="s">
        <v>10</v>
      </c>
      <c r="E51" s="16">
        <v>0.11799999999999999</v>
      </c>
      <c r="F51" s="16">
        <v>127</v>
      </c>
      <c r="G51" s="16">
        <v>0.23400000000000001</v>
      </c>
      <c r="H51" s="16">
        <v>127</v>
      </c>
      <c r="I51" s="16">
        <v>0.13900000000000001</v>
      </c>
      <c r="J51" s="16">
        <v>127</v>
      </c>
      <c r="K51" s="11">
        <v>5.01792E-2</v>
      </c>
      <c r="L51" s="11">
        <f>(F51-J51)/F51</f>
        <v>0</v>
      </c>
      <c r="M51" s="13">
        <f t="shared" si="0"/>
        <v>0</v>
      </c>
      <c r="N51" s="1"/>
      <c r="O51" s="1"/>
      <c r="P51" s="1"/>
      <c r="Q51" s="8"/>
      <c r="R51" s="3"/>
      <c r="S51" s="3"/>
      <c r="T51" s="1"/>
      <c r="U51" s="1"/>
      <c r="V51" s="3"/>
      <c r="W51" s="1"/>
      <c r="X51" s="1"/>
      <c r="Y51" s="1"/>
      <c r="Z51" s="1"/>
      <c r="AA51" s="1"/>
    </row>
    <row r="52" spans="2:27" x14ac:dyDescent="0.2">
      <c r="B52" s="7"/>
      <c r="C52" s="19"/>
      <c r="D52" s="7" t="s">
        <v>11</v>
      </c>
      <c r="E52" s="16">
        <v>0.21099999999999999</v>
      </c>
      <c r="F52" s="16">
        <v>127</v>
      </c>
      <c r="G52" s="16">
        <v>0.36599999999999999</v>
      </c>
      <c r="H52" s="16">
        <v>127</v>
      </c>
      <c r="I52" s="16">
        <v>0.49399999999999999</v>
      </c>
      <c r="J52" s="16">
        <v>127</v>
      </c>
      <c r="K52" s="11">
        <v>1.45887E-2</v>
      </c>
      <c r="L52" s="11">
        <f>(F52-J52)/F52</f>
        <v>0</v>
      </c>
      <c r="M52" s="13">
        <f t="shared" si="0"/>
        <v>0</v>
      </c>
      <c r="N52" s="1"/>
      <c r="O52" s="1"/>
      <c r="P52" s="1"/>
      <c r="Q52" s="8"/>
      <c r="R52" s="3"/>
      <c r="S52" s="3"/>
      <c r="T52" s="1"/>
      <c r="U52" s="1"/>
      <c r="V52" s="3"/>
      <c r="W52" s="1"/>
      <c r="X52" s="1"/>
      <c r="Y52" s="1"/>
      <c r="Z52" s="1"/>
      <c r="AA52" s="1"/>
    </row>
    <row r="53" spans="2:27" x14ac:dyDescent="0.2">
      <c r="B53" s="7"/>
      <c r="L53" s="12"/>
      <c r="M53" s="12"/>
      <c r="N53" s="1"/>
      <c r="O53" s="1"/>
      <c r="P53" s="1"/>
      <c r="Q53" s="8"/>
      <c r="R53" s="3"/>
      <c r="S53" s="3"/>
      <c r="T53" s="1"/>
      <c r="U53" s="1"/>
      <c r="V53" s="3"/>
      <c r="W53" s="1"/>
      <c r="X53" s="1"/>
      <c r="Y53" s="1"/>
      <c r="Z53" s="1"/>
      <c r="AA53" s="1"/>
    </row>
    <row r="54" spans="2:27" x14ac:dyDescent="0.2">
      <c r="B54" s="7"/>
      <c r="L54" s="12"/>
      <c r="M54" s="12"/>
      <c r="N54" s="1"/>
      <c r="O54" s="1"/>
      <c r="P54" s="1"/>
      <c r="Q54" s="8"/>
      <c r="R54" s="3"/>
      <c r="S54" s="3"/>
      <c r="T54" s="1"/>
      <c r="U54" s="1"/>
      <c r="V54" s="3"/>
      <c r="W54" s="1"/>
      <c r="X54" s="1"/>
      <c r="Y54" s="1"/>
      <c r="Z54" s="1"/>
      <c r="AA54" s="1"/>
    </row>
    <row r="55" spans="2:27" x14ac:dyDescent="0.2">
      <c r="B55" s="7"/>
      <c r="I55" s="20"/>
      <c r="J55" s="20"/>
      <c r="L55" s="12"/>
      <c r="M55" s="12"/>
      <c r="N55" s="1"/>
      <c r="O55" s="1"/>
      <c r="P55" s="1"/>
      <c r="Q55" s="8"/>
      <c r="R55" s="3"/>
      <c r="S55" s="3"/>
      <c r="T55" s="2"/>
      <c r="U55" s="2"/>
      <c r="V55" s="3"/>
      <c r="W55" s="1"/>
      <c r="X55" s="1"/>
      <c r="Y55" s="1"/>
      <c r="Z55" s="1"/>
      <c r="AA55" s="1"/>
    </row>
    <row r="56" spans="2:27" x14ac:dyDescent="0.2">
      <c r="C56" s="7"/>
      <c r="D56" s="7"/>
      <c r="L56" s="12"/>
      <c r="M56" s="12"/>
      <c r="N56" s="1"/>
      <c r="O56" s="1"/>
      <c r="P56" s="1"/>
      <c r="Q56" s="8"/>
      <c r="R56" s="3"/>
      <c r="S56" s="3"/>
      <c r="T56" s="1"/>
      <c r="U56" s="1"/>
      <c r="V56" s="3"/>
      <c r="W56" s="1"/>
      <c r="X56" s="1"/>
      <c r="Y56" s="1"/>
      <c r="Z56" s="1"/>
      <c r="AA56" s="1"/>
    </row>
    <row r="57" spans="2:27" x14ac:dyDescent="0.2">
      <c r="B57" s="7"/>
      <c r="C57" s="7"/>
      <c r="D57" s="7"/>
      <c r="L57" s="12"/>
      <c r="M57" s="12"/>
      <c r="N57" s="1"/>
      <c r="O57" s="1"/>
      <c r="P57" s="1"/>
      <c r="Q57" s="8"/>
      <c r="R57" s="3"/>
      <c r="S57" s="3"/>
      <c r="T57" s="1"/>
      <c r="U57" s="1"/>
      <c r="V57" s="3"/>
      <c r="W57" s="1"/>
      <c r="X57" s="1"/>
      <c r="Y57" s="1"/>
      <c r="Z57" s="1"/>
      <c r="AA57" s="1"/>
    </row>
    <row r="58" spans="2:27" x14ac:dyDescent="0.2">
      <c r="B58" s="7"/>
      <c r="D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x14ac:dyDescent="0.2">
      <c r="B59" s="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x14ac:dyDescent="0.2">
      <c r="B60" s="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x14ac:dyDescent="0.2">
      <c r="B61" s="7"/>
      <c r="E61" s="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x14ac:dyDescent="0.2">
      <c r="B62" s="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x14ac:dyDescent="0.2">
      <c r="B63" s="7"/>
      <c r="C63" s="7"/>
      <c r="L63" s="12"/>
      <c r="M63" s="1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x14ac:dyDescent="0.2">
      <c r="B64" s="7"/>
      <c r="C64" s="7"/>
      <c r="E64" s="9"/>
      <c r="F64" s="9"/>
      <c r="G64" s="5"/>
      <c r="H64" s="5"/>
      <c r="I64" s="5"/>
      <c r="J64" s="5"/>
      <c r="L64" s="12"/>
      <c r="M64" s="1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x14ac:dyDescent="0.2">
      <c r="C65" s="7"/>
      <c r="L65" s="12"/>
      <c r="M65" s="1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x14ac:dyDescent="0.2">
      <c r="B66" s="7"/>
      <c r="C66" s="7"/>
      <c r="D66" s="6"/>
      <c r="L66" s="12"/>
      <c r="M66" s="12"/>
    </row>
    <row r="67" spans="2:27" x14ac:dyDescent="0.2">
      <c r="B67" s="7"/>
    </row>
    <row r="68" spans="2:27" x14ac:dyDescent="0.2">
      <c r="B68" s="7"/>
    </row>
    <row r="69" spans="2:27" x14ac:dyDescent="0.2">
      <c r="B69" s="7"/>
    </row>
    <row r="70" spans="2:27" x14ac:dyDescent="0.2">
      <c r="B70" s="7"/>
    </row>
    <row r="71" spans="2:27" x14ac:dyDescent="0.2">
      <c r="B71" s="7"/>
    </row>
    <row r="72" spans="2:27" x14ac:dyDescent="0.2">
      <c r="B72" s="7"/>
      <c r="C72" s="7"/>
      <c r="L72" s="12"/>
      <c r="M72" s="12"/>
    </row>
    <row r="73" spans="2:27" x14ac:dyDescent="0.2">
      <c r="B73" s="7"/>
      <c r="C73" s="7"/>
      <c r="E73" s="17"/>
      <c r="F73" s="17"/>
      <c r="G73" s="20"/>
      <c r="H73" s="20"/>
      <c r="I73" s="20"/>
      <c r="J73" s="20"/>
      <c r="L73" s="12"/>
      <c r="M73" s="12"/>
    </row>
    <row r="74" spans="2:27" x14ac:dyDescent="0.2">
      <c r="C74" s="7"/>
      <c r="L74" s="12"/>
      <c r="M74" s="12"/>
    </row>
    <row r="75" spans="2:27" x14ac:dyDescent="0.2">
      <c r="B75" s="7"/>
      <c r="D75" s="7"/>
      <c r="L75" s="12"/>
      <c r="M75" s="12"/>
    </row>
    <row r="76" spans="2:27" x14ac:dyDescent="0.2">
      <c r="B76" s="7"/>
    </row>
    <row r="77" spans="2:27" x14ac:dyDescent="0.2">
      <c r="B77" s="7"/>
    </row>
    <row r="78" spans="2:27" x14ac:dyDescent="0.2">
      <c r="B78" s="7"/>
    </row>
    <row r="79" spans="2:27" x14ac:dyDescent="0.2">
      <c r="B79" s="7"/>
    </row>
    <row r="80" spans="2:27" x14ac:dyDescent="0.2">
      <c r="B80" s="7"/>
    </row>
    <row r="81" spans="2:13" x14ac:dyDescent="0.2">
      <c r="B81" s="7"/>
      <c r="L81" s="12"/>
      <c r="M81" s="12"/>
    </row>
    <row r="82" spans="2:13" x14ac:dyDescent="0.2">
      <c r="B82" s="7"/>
      <c r="E82" s="17"/>
      <c r="F82" s="17"/>
      <c r="G82" s="20"/>
      <c r="H82" s="20"/>
      <c r="I82" s="20"/>
      <c r="J82" s="20"/>
      <c r="L82" s="12"/>
      <c r="M82" s="12"/>
    </row>
    <row r="83" spans="2:13" x14ac:dyDescent="0.2">
      <c r="C83" s="7"/>
      <c r="L83" s="12"/>
      <c r="M83" s="12"/>
    </row>
    <row r="84" spans="2:13" x14ac:dyDescent="0.2">
      <c r="B84" s="7"/>
      <c r="D84" s="7"/>
      <c r="L84" s="12"/>
      <c r="M84" s="12"/>
    </row>
    <row r="85" spans="2:13" x14ac:dyDescent="0.2">
      <c r="B85" s="7"/>
    </row>
    <row r="86" spans="2:13" x14ac:dyDescent="0.2">
      <c r="B86" s="7"/>
    </row>
    <row r="87" spans="2:13" x14ac:dyDescent="0.2">
      <c r="B87" s="7"/>
    </row>
    <row r="88" spans="2:13" x14ac:dyDescent="0.2">
      <c r="B88" s="7"/>
    </row>
    <row r="89" spans="2:13" x14ac:dyDescent="0.2">
      <c r="B89" s="7"/>
    </row>
    <row r="90" spans="2:13" x14ac:dyDescent="0.2">
      <c r="B90" s="7"/>
      <c r="C90" s="7"/>
      <c r="D90" s="7"/>
      <c r="L90" s="12"/>
      <c r="M90" s="12"/>
    </row>
    <row r="91" spans="2:13" x14ac:dyDescent="0.2">
      <c r="B91" s="7"/>
      <c r="E91" s="17"/>
      <c r="F91" s="17"/>
      <c r="G91" s="20"/>
      <c r="H91" s="20"/>
      <c r="I91" s="20"/>
      <c r="J91" s="20"/>
      <c r="L91" s="12"/>
      <c r="M91" s="12"/>
    </row>
    <row r="92" spans="2:13" x14ac:dyDescent="0.2">
      <c r="L92" s="12"/>
      <c r="M92" s="12"/>
    </row>
    <row r="93" spans="2:13" x14ac:dyDescent="0.2">
      <c r="B93" s="7"/>
      <c r="D93" s="7"/>
      <c r="L93" s="12"/>
      <c r="M93" s="12"/>
    </row>
    <row r="94" spans="2:13" x14ac:dyDescent="0.2">
      <c r="B94" s="7"/>
    </row>
    <row r="95" spans="2:13" x14ac:dyDescent="0.2">
      <c r="B95" s="7"/>
    </row>
    <row r="96" spans="2:13" x14ac:dyDescent="0.2">
      <c r="B96" s="7"/>
    </row>
    <row r="97" spans="2:2" x14ac:dyDescent="0.2">
      <c r="B97" s="7"/>
    </row>
    <row r="98" spans="2:2" x14ac:dyDescent="0.2">
      <c r="B98" s="7"/>
    </row>
  </sheetData>
  <mergeCells count="26">
    <mergeCell ref="E82:F82"/>
    <mergeCell ref="G82:H82"/>
    <mergeCell ref="I82:J82"/>
    <mergeCell ref="E91:F91"/>
    <mergeCell ref="G91:H91"/>
    <mergeCell ref="I91:J91"/>
    <mergeCell ref="C33:C37"/>
    <mergeCell ref="I55:J55"/>
    <mergeCell ref="E73:F73"/>
    <mergeCell ref="G73:H73"/>
    <mergeCell ref="I73:J73"/>
    <mergeCell ref="C38:C42"/>
    <mergeCell ref="C43:C47"/>
    <mergeCell ref="C48:C52"/>
    <mergeCell ref="C18:C22"/>
    <mergeCell ref="C23:C27"/>
    <mergeCell ref="C28:C32"/>
    <mergeCell ref="K1:K2"/>
    <mergeCell ref="C8:C12"/>
    <mergeCell ref="C13:C17"/>
    <mergeCell ref="C3:C7"/>
    <mergeCell ref="E1:F1"/>
    <mergeCell ref="G1:H1"/>
    <mergeCell ref="I1:J1"/>
    <mergeCell ref="C1:C2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2020-09-20T14:10:06Z</dcterms:modified>
</cp:coreProperties>
</file>